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o365vreg.sharepoint.com/sites/KT_Tariefregulering/Gedeelde  documenten/Consultaties/2022 Q2 timing captar/6 Beslissing/"/>
    </mc:Choice>
  </mc:AlternateContent>
  <xr:revisionPtr revIDLastSave="333" documentId="113_{A35F82F8-BA4D-4661-8402-F0B9AA12A0AF}" xr6:coauthVersionLast="47" xr6:coauthVersionMax="47" xr10:uidLastSave="{C5C65620-82FF-4D97-8F5A-B62E16E24C96}"/>
  <bookViews>
    <workbookView xWindow="28680" yWindow="-120" windowWidth="25440" windowHeight="15390" tabRatio="815" activeTab="10" xr2:uid="{00000000-000D-0000-FFFF-FFFF00000000}"/>
  </bookViews>
  <sheets>
    <sheet name="TITELBLAD" sheetId="13" r:id="rId1"/>
    <sheet name="ASSUMPTIES" sheetId="15" r:id="rId2"/>
    <sheet name="T1" sheetId="69" r:id="rId3"/>
    <sheet name="T2" sheetId="81" r:id="rId4"/>
    <sheet name="T3 - Overzicht" sheetId="16" r:id="rId5"/>
    <sheet name="T4" sheetId="17" r:id="rId6"/>
    <sheet name="T5A" sheetId="18" r:id="rId7"/>
    <sheet name="T5B" sheetId="76" r:id="rId8"/>
    <sheet name="T6" sheetId="22" r:id="rId9"/>
    <sheet name="T7" sheetId="24" r:id="rId10"/>
    <sheet name="T8" sheetId="25" r:id="rId11"/>
    <sheet name="T9" sheetId="26" r:id="rId12"/>
    <sheet name="T10A" sheetId="82" r:id="rId13"/>
    <sheet name="T10B" sheetId="84" r:id="rId14"/>
  </sheets>
  <externalReferences>
    <externalReference r:id="rId15"/>
    <externalReference r:id="rId16"/>
    <externalReference r:id="rId17"/>
    <externalReference r:id="rId18"/>
  </externalReferences>
  <definedNames>
    <definedName name="_ftn1" localSheetId="1">ASSUMPTIES!#REF!</definedName>
    <definedName name="_ftn2" localSheetId="0">TITELBLAD!#REF!</definedName>
    <definedName name="_ftn3" localSheetId="0">TITELBLAD!#REF!</definedName>
    <definedName name="_ftnref1" localSheetId="1">ASSUMPTIES!$B$35</definedName>
    <definedName name="_ftnref2" localSheetId="0">TITELBLAD!#REF!</definedName>
    <definedName name="_ftnref3" localSheetId="0">TITELBLAD!#REF!</definedName>
    <definedName name="a" localSheetId="3">#REF!</definedName>
    <definedName name="a">#REF!</definedName>
    <definedName name="_xlnm.Print_Area" localSheetId="3">'T2'!$B$1:$R$83</definedName>
    <definedName name="_xlnm.Print_Area" localSheetId="5">'T4'!$A$1:$K$29</definedName>
    <definedName name="_xlnm.Print_Area" localSheetId="6">T5A!$A$1:$N$68</definedName>
    <definedName name="_xlnm.Print_Area" localSheetId="7">T5B!$A$1:$N$47</definedName>
    <definedName name="_xlnm.Print_Area" localSheetId="8">'T6'!$A$1:$G$51</definedName>
    <definedName name="_xlnm.Print_Area" localSheetId="10">'T8'!$A$1:$F$136</definedName>
    <definedName name="_xlnm.Print_Area" localSheetId="11">'T9'!$A$1:$F$87</definedName>
    <definedName name="_xlnm.Print_Area" localSheetId="0">TITELBLAD!$A$1:$Q$38</definedName>
    <definedName name="Aftakklem_LS" localSheetId="0">'[1]BASISPRIJZEN MATERIAAL'!$I$188</definedName>
    <definedName name="Aftakklem_LS">'[2]BASISPRIJZEN MATERIAAL'!$I$188</definedName>
    <definedName name="Codes" localSheetId="0">'[3]Codes des IM'!$B$2:$D$23</definedName>
    <definedName name="Codes">'[4]Codes des IM'!$B$2:$D$23</definedName>
    <definedName name="Forfaitair_feeder">75000</definedName>
    <definedName name="Hangslot" localSheetId="0">'[1]BASISPRIJZEN MATERIAAL'!$I$138</definedName>
    <definedName name="Hangslot">'[2]BASISPRIJZEN MATERIAAL'!$I$138</definedName>
    <definedName name="Kabelschoen_HS" localSheetId="0">'[1]BASISPRIJZEN MATERIAAL'!$I$201</definedName>
    <definedName name="Kabelschoen_HS">'[2]BASISPRIJZEN MATERIAAL'!$I$201</definedName>
    <definedName name="Kabelschoen_LS" localSheetId="0">'[1]BASISPRIJZEN MATERIAAL'!$I$198</definedName>
    <definedName name="Kabelschoen_LS">'[2]BASISPRIJZEN MATERIAAL'!$I$198</definedName>
    <definedName name="Kit_kunststof_AL" localSheetId="0">'[1]BASISPRIJZEN MATERIAAL'!$I$190</definedName>
    <definedName name="Kit_kunststof_AL">'[2]BASISPRIJZEN MATERIAAL'!$I$190</definedName>
    <definedName name="Kit_kunststof_papierlood" localSheetId="0">'[1]BASISPRIJZEN MATERIAAL'!$I$191</definedName>
    <definedName name="Kit_kunststof_papierlood">'[2]BASISPRIJZEN MATERIAAL'!$I$191</definedName>
    <definedName name="Kit_papierlood" localSheetId="0">'[1]BASISPRIJZEN MATERIAAL'!$I$189</definedName>
    <definedName name="Kit_papierlood">'[2]BASISPRIJZEN MATERIAAL'!$I$189</definedName>
    <definedName name="Klein_materiaal_10">10</definedName>
    <definedName name="Klein_materiaal_100">100</definedName>
    <definedName name="Klein_materiaal_25">25</definedName>
    <definedName name="Plaat_postnummer_telefoon" localSheetId="0">'[1]BASISPRIJZEN MATERIAAL'!$I$160</definedName>
    <definedName name="Plaat_postnummer_telefoon">'[2]BASISPRIJZEN MATERIAAL'!$I$160</definedName>
    <definedName name="SAPBEXrevision" hidden="1">10</definedName>
    <definedName name="SAPBEXsysID" hidden="1">"BP1"</definedName>
    <definedName name="SAPBEXwbID" hidden="1">"4751QXOCD67AJ09JC6QHJDZY6"</definedName>
    <definedName name="Sleutelkastje" localSheetId="0">'[1]BASISPRIJZEN MATERIAAL'!$I$159</definedName>
    <definedName name="Sleutelkastje">'[2]BASISPRIJZEN MATERIAAL'!$I$159</definedName>
    <definedName name="Slot_voor_sleutelkastje" localSheetId="0">'[1]BASISPRIJZEN MATERIAAL'!$I$158</definedName>
    <definedName name="Slot_voor_sleutelkastje">'[2]BASISPRIJZEN MATERIAAL'!$I$158</definedName>
    <definedName name="Terminal_kunststof" localSheetId="0">'[1]BASISPRIJZEN MATERIAAL'!$I$195</definedName>
    <definedName name="Terminal_kunststof">'[2]BASISPRIJZEN MATERIAAL'!$I$195</definedName>
    <definedName name="Terminal_LS" localSheetId="0">'[1]BASISPRIJZEN MATERIAAL'!$I$200</definedName>
    <definedName name="Terminal_LS">'[2]BASISPRIJZEN MATERIAAL'!$I$200</definedName>
    <definedName name="Traduction1" localSheetId="0">'[3]Codes des IM'!$A$28:$D$1853</definedName>
    <definedName name="Traduction1">'[4]Codes des IM'!$A$28:$D$1853</definedName>
    <definedName name="Verbinder_kunststof_M4" localSheetId="0">'[1]BASISPRIJZEN MATERIAAL'!$I$192</definedName>
    <definedName name="Verbinder_kunststof_M4">'[2]BASISPRIJZEN MATERIAAL'!$I$192</definedName>
    <definedName name="Verbinder_kunststof_papierlood_M3" localSheetId="0">'[1]BASISPRIJZEN MATERIAAL'!$I$192</definedName>
    <definedName name="Verbinder_kunststof_papierlood_M3">'[2]BASISPRIJZEN MATERIAAL'!$I$192</definedName>
    <definedName name="Verbinder_papierlood_M3" localSheetId="0">'[1]BASISPRIJZEN MATERIAAL'!$I$192</definedName>
    <definedName name="Verbinder_papierlood_M3">'[2]BASISPRIJZEN MATERIAAL'!$I$192</definedName>
    <definedName name="Wikkeldoos_LS" localSheetId="0">'[1]BASISPRIJZEN MATERIAAL'!$I$199</definedName>
    <definedName name="Wikkeldoos_LS">'[2]BASISPRIJZEN MATERIAAL'!$I$199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8" i="26" l="1"/>
  <c r="D54" i="26"/>
  <c r="D75" i="25"/>
  <c r="Q226" i="81" l="1"/>
  <c r="P226" i="81"/>
  <c r="O226" i="81"/>
  <c r="N226" i="81"/>
  <c r="M226" i="81"/>
  <c r="L226" i="81"/>
  <c r="K226" i="81"/>
  <c r="J226" i="81"/>
  <c r="I226" i="81"/>
  <c r="H226" i="81"/>
  <c r="G226" i="81"/>
  <c r="Q225" i="81"/>
  <c r="P225" i="81"/>
  <c r="O225" i="81"/>
  <c r="N225" i="81"/>
  <c r="M225" i="81"/>
  <c r="L225" i="81"/>
  <c r="K225" i="81"/>
  <c r="J225" i="81"/>
  <c r="I225" i="81"/>
  <c r="H225" i="81"/>
  <c r="G225" i="81"/>
  <c r="Q222" i="81"/>
  <c r="P222" i="81"/>
  <c r="O222" i="81"/>
  <c r="N222" i="81"/>
  <c r="M222" i="81"/>
  <c r="L222" i="81"/>
  <c r="K222" i="81"/>
  <c r="J222" i="81"/>
  <c r="I222" i="81"/>
  <c r="H222" i="81"/>
  <c r="G222" i="81"/>
  <c r="Q186" i="81"/>
  <c r="P186" i="81"/>
  <c r="O186" i="81"/>
  <c r="N186" i="81"/>
  <c r="M186" i="81"/>
  <c r="L186" i="81"/>
  <c r="K186" i="81"/>
  <c r="J186" i="81"/>
  <c r="I186" i="81"/>
  <c r="H186" i="81"/>
  <c r="G186" i="81"/>
  <c r="Q185" i="81"/>
  <c r="P185" i="81"/>
  <c r="O185" i="81"/>
  <c r="N185" i="81"/>
  <c r="M185" i="81"/>
  <c r="L185" i="81"/>
  <c r="K185" i="81"/>
  <c r="J185" i="81"/>
  <c r="I185" i="81"/>
  <c r="H185" i="81"/>
  <c r="G185" i="81"/>
  <c r="Q182" i="81"/>
  <c r="P182" i="81"/>
  <c r="O182" i="81"/>
  <c r="N182" i="81"/>
  <c r="M182" i="81"/>
  <c r="L182" i="81"/>
  <c r="K182" i="81"/>
  <c r="J182" i="81"/>
  <c r="I182" i="81"/>
  <c r="H182" i="81"/>
  <c r="G182" i="81"/>
  <c r="Q145" i="81"/>
  <c r="P145" i="81"/>
  <c r="O145" i="81"/>
  <c r="N145" i="81"/>
  <c r="M145" i="81"/>
  <c r="L145" i="81"/>
  <c r="K145" i="81"/>
  <c r="J145" i="81"/>
  <c r="I145" i="81"/>
  <c r="H145" i="81"/>
  <c r="G145" i="81"/>
  <c r="R147" i="81"/>
  <c r="R146" i="81"/>
  <c r="Q128" i="81"/>
  <c r="Q161" i="81" s="1"/>
  <c r="P128" i="81"/>
  <c r="O128" i="81"/>
  <c r="N128" i="81"/>
  <c r="N161" i="81" s="1"/>
  <c r="M128" i="81"/>
  <c r="M161" i="81" s="1"/>
  <c r="L128" i="81"/>
  <c r="K128" i="81"/>
  <c r="J128" i="81"/>
  <c r="J161" i="81" s="1"/>
  <c r="I128" i="81"/>
  <c r="I161" i="81" s="1"/>
  <c r="H128" i="81"/>
  <c r="G128" i="81"/>
  <c r="R143" i="81"/>
  <c r="R106" i="81"/>
  <c r="Q105" i="81"/>
  <c r="P105" i="81"/>
  <c r="O105" i="81"/>
  <c r="N105" i="81"/>
  <c r="M105" i="81"/>
  <c r="L105" i="81"/>
  <c r="K105" i="81"/>
  <c r="J105" i="81"/>
  <c r="I105" i="81"/>
  <c r="H105" i="81"/>
  <c r="G105" i="81"/>
  <c r="R107" i="81"/>
  <c r="Q95" i="81"/>
  <c r="P95" i="81"/>
  <c r="P160" i="81" s="1"/>
  <c r="O95" i="81"/>
  <c r="O118" i="81" s="1"/>
  <c r="N95" i="81"/>
  <c r="M95" i="81"/>
  <c r="L95" i="81"/>
  <c r="L160" i="81" s="1"/>
  <c r="K95" i="81"/>
  <c r="K118" i="81" s="1"/>
  <c r="J95" i="81"/>
  <c r="J118" i="81" s="1"/>
  <c r="I95" i="81"/>
  <c r="H95" i="81"/>
  <c r="H160" i="81" s="1"/>
  <c r="G95" i="81"/>
  <c r="G118" i="81" s="1"/>
  <c r="R103" i="81"/>
  <c r="Q64" i="81"/>
  <c r="P64" i="81"/>
  <c r="O64" i="81"/>
  <c r="N64" i="81"/>
  <c r="M64" i="81"/>
  <c r="L64" i="81"/>
  <c r="K64" i="81"/>
  <c r="J64" i="81"/>
  <c r="I64" i="81"/>
  <c r="H64" i="81"/>
  <c r="G64" i="81"/>
  <c r="R66" i="81"/>
  <c r="R65" i="81"/>
  <c r="Q24" i="81"/>
  <c r="P24" i="81"/>
  <c r="O24" i="81"/>
  <c r="N24" i="81"/>
  <c r="M24" i="81"/>
  <c r="L24" i="81"/>
  <c r="K24" i="81"/>
  <c r="J24" i="81"/>
  <c r="I24" i="81"/>
  <c r="H24" i="81"/>
  <c r="G24" i="81"/>
  <c r="R26" i="81"/>
  <c r="R25" i="81"/>
  <c r="Q47" i="81"/>
  <c r="P47" i="81"/>
  <c r="P80" i="81" s="1"/>
  <c r="O47" i="81"/>
  <c r="N47" i="81"/>
  <c r="M47" i="81"/>
  <c r="L47" i="81"/>
  <c r="L80" i="81" s="1"/>
  <c r="K47" i="81"/>
  <c r="J47" i="81"/>
  <c r="I47" i="81"/>
  <c r="H47" i="81"/>
  <c r="H80" i="81" s="1"/>
  <c r="G47" i="81"/>
  <c r="R62" i="81"/>
  <c r="Q14" i="81"/>
  <c r="Q37" i="81" s="1"/>
  <c r="P14" i="81"/>
  <c r="O14" i="81"/>
  <c r="N14" i="81"/>
  <c r="M14" i="81"/>
  <c r="M37" i="81" s="1"/>
  <c r="L14" i="81"/>
  <c r="K14" i="81"/>
  <c r="J14" i="81"/>
  <c r="I14" i="81"/>
  <c r="I37" i="81" s="1"/>
  <c r="H14" i="81"/>
  <c r="G14" i="81"/>
  <c r="R22" i="81"/>
  <c r="D48" i="26"/>
  <c r="N118" i="81" l="1"/>
  <c r="R222" i="81"/>
  <c r="R225" i="81"/>
  <c r="R226" i="81"/>
  <c r="H161" i="81"/>
  <c r="L161" i="81"/>
  <c r="P161" i="81"/>
  <c r="R182" i="81"/>
  <c r="R186" i="81"/>
  <c r="R185" i="81"/>
  <c r="K160" i="81"/>
  <c r="N160" i="81"/>
  <c r="R105" i="81"/>
  <c r="J160" i="81"/>
  <c r="I118" i="81"/>
  <c r="M118" i="81"/>
  <c r="Q118" i="81"/>
  <c r="G157" i="81"/>
  <c r="K161" i="81"/>
  <c r="O161" i="81"/>
  <c r="G160" i="81"/>
  <c r="O160" i="81"/>
  <c r="K157" i="81"/>
  <c r="O157" i="81"/>
  <c r="O79" i="81"/>
  <c r="L157" i="81"/>
  <c r="G161" i="81"/>
  <c r="I80" i="81"/>
  <c r="Q76" i="81"/>
  <c r="G80" i="81"/>
  <c r="I157" i="81"/>
  <c r="M157" i="81"/>
  <c r="Q157" i="81"/>
  <c r="H157" i="81"/>
  <c r="P157" i="81"/>
  <c r="M80" i="81"/>
  <c r="J79" i="81"/>
  <c r="N79" i="81"/>
  <c r="H118" i="81"/>
  <c r="L118" i="81"/>
  <c r="P118" i="81"/>
  <c r="R145" i="81"/>
  <c r="J157" i="81"/>
  <c r="N157" i="81"/>
  <c r="I160" i="81"/>
  <c r="M160" i="81"/>
  <c r="Q160" i="81"/>
  <c r="H76" i="81"/>
  <c r="H79" i="81"/>
  <c r="H81" i="81" s="1"/>
  <c r="L76" i="81"/>
  <c r="J80" i="81"/>
  <c r="N80" i="81"/>
  <c r="P76" i="81"/>
  <c r="L79" i="81"/>
  <c r="L81" i="81" s="1"/>
  <c r="P79" i="81"/>
  <c r="P81" i="81" s="1"/>
  <c r="G37" i="81"/>
  <c r="K37" i="81"/>
  <c r="O37" i="81"/>
  <c r="G76" i="81"/>
  <c r="K80" i="81"/>
  <c r="O80" i="81"/>
  <c r="O81" i="81" s="1"/>
  <c r="R64" i="81"/>
  <c r="K79" i="81"/>
  <c r="M76" i="81"/>
  <c r="Q80" i="81"/>
  <c r="J76" i="81"/>
  <c r="N76" i="81"/>
  <c r="I79" i="81"/>
  <c r="I81" i="81" s="1"/>
  <c r="M79" i="81"/>
  <c r="M81" i="81" s="1"/>
  <c r="Q79" i="81"/>
  <c r="I76" i="81"/>
  <c r="H37" i="81"/>
  <c r="K76" i="81"/>
  <c r="O76" i="81"/>
  <c r="G79" i="81"/>
  <c r="L37" i="81"/>
  <c r="P37" i="81"/>
  <c r="J37" i="81"/>
  <c r="N37" i="81"/>
  <c r="R24" i="81"/>
  <c r="J81" i="81" l="1"/>
  <c r="K81" i="81"/>
  <c r="N81" i="81"/>
  <c r="Q81" i="81"/>
  <c r="F47" i="69"/>
  <c r="F44" i="76" l="1"/>
  <c r="F65" i="18"/>
  <c r="F26" i="17"/>
  <c r="J246" i="69" l="1"/>
  <c r="I246" i="69"/>
  <c r="H246" i="69"/>
  <c r="G246" i="69"/>
  <c r="F246" i="69"/>
  <c r="J244" i="69"/>
  <c r="I244" i="69"/>
  <c r="H244" i="69"/>
  <c r="G244" i="69"/>
  <c r="F244" i="69"/>
  <c r="J242" i="69"/>
  <c r="I242" i="69"/>
  <c r="H242" i="69"/>
  <c r="G242" i="69"/>
  <c r="F242" i="69"/>
  <c r="J240" i="69"/>
  <c r="I240" i="69"/>
  <c r="H240" i="69"/>
  <c r="G240" i="69"/>
  <c r="F240" i="69"/>
  <c r="J239" i="69"/>
  <c r="I239" i="69"/>
  <c r="H239" i="69"/>
  <c r="G239" i="69"/>
  <c r="F239" i="69"/>
  <c r="J238" i="69"/>
  <c r="I238" i="69"/>
  <c r="H238" i="69"/>
  <c r="G238" i="69"/>
  <c r="F238" i="69"/>
  <c r="J235" i="69"/>
  <c r="I235" i="69"/>
  <c r="H235" i="69"/>
  <c r="G235" i="69"/>
  <c r="F235" i="69"/>
  <c r="J233" i="69"/>
  <c r="I233" i="69"/>
  <c r="H233" i="69"/>
  <c r="G233" i="69"/>
  <c r="F233" i="69"/>
  <c r="J232" i="69"/>
  <c r="I232" i="69"/>
  <c r="H232" i="69"/>
  <c r="G232" i="69"/>
  <c r="F232" i="69"/>
  <c r="K155" i="69"/>
  <c r="K153" i="69"/>
  <c r="K151" i="69"/>
  <c r="K149" i="69"/>
  <c r="K148" i="69"/>
  <c r="K147" i="69"/>
  <c r="J146" i="69"/>
  <c r="I146" i="69"/>
  <c r="H146" i="69"/>
  <c r="G146" i="69"/>
  <c r="F146" i="69"/>
  <c r="K144" i="69"/>
  <c r="K142" i="69"/>
  <c r="K141" i="69"/>
  <c r="J140" i="69"/>
  <c r="J138" i="69" s="1"/>
  <c r="I140" i="69"/>
  <c r="I138" i="69" s="1"/>
  <c r="H140" i="69"/>
  <c r="H138" i="69" s="1"/>
  <c r="G140" i="69"/>
  <c r="G138" i="69" s="1"/>
  <c r="F140" i="69"/>
  <c r="F138" i="69" s="1"/>
  <c r="J53" i="69"/>
  <c r="J237" i="69" s="1"/>
  <c r="I53" i="69"/>
  <c r="I237" i="69" s="1"/>
  <c r="H53" i="69"/>
  <c r="G53" i="69"/>
  <c r="G237" i="69" s="1"/>
  <c r="F53" i="69"/>
  <c r="K56" i="69"/>
  <c r="K240" i="69" s="1"/>
  <c r="K55" i="69"/>
  <c r="K54" i="69"/>
  <c r="J47" i="69"/>
  <c r="I47" i="69"/>
  <c r="H47" i="69"/>
  <c r="G47" i="69"/>
  <c r="F45" i="69"/>
  <c r="K49" i="69"/>
  <c r="K233" i="69" s="1"/>
  <c r="K48" i="69"/>
  <c r="K232" i="69" s="1"/>
  <c r="F237" i="69" l="1"/>
  <c r="K238" i="69"/>
  <c r="H237" i="69"/>
  <c r="K239" i="69"/>
  <c r="K47" i="69"/>
  <c r="K140" i="69"/>
  <c r="K146" i="69"/>
  <c r="K53" i="69"/>
  <c r="J45" i="69"/>
  <c r="K237" i="69" l="1"/>
  <c r="K138" i="69"/>
  <c r="I45" i="69"/>
  <c r="I10" i="84"/>
  <c r="H10" i="84"/>
  <c r="G10" i="84"/>
  <c r="F10" i="84"/>
  <c r="E10" i="84"/>
  <c r="D10" i="84"/>
  <c r="C10" i="84"/>
  <c r="B10" i="84"/>
  <c r="G97" i="82"/>
  <c r="F97" i="82"/>
  <c r="D97" i="82"/>
  <c r="C97" i="82"/>
  <c r="B97" i="82"/>
  <c r="G42" i="82"/>
  <c r="F42" i="82"/>
  <c r="D42" i="82"/>
  <c r="C42" i="82"/>
  <c r="B42" i="82"/>
  <c r="G45" i="69" l="1"/>
  <c r="H45" i="69"/>
  <c r="H18" i="82"/>
  <c r="G18" i="82"/>
  <c r="F18" i="82"/>
  <c r="E18" i="82"/>
  <c r="D18" i="82"/>
  <c r="C18" i="82"/>
  <c r="B18" i="82"/>
  <c r="H73" i="82"/>
  <c r="G73" i="82"/>
  <c r="F73" i="82"/>
  <c r="E73" i="82"/>
  <c r="D73" i="82"/>
  <c r="C73" i="82"/>
  <c r="B73" i="82"/>
  <c r="B11" i="22"/>
  <c r="B4" i="22"/>
  <c r="B3" i="22"/>
  <c r="A49" i="13" l="1"/>
  <c r="A48" i="13"/>
  <c r="A47" i="13"/>
  <c r="A46" i="13"/>
  <c r="A45" i="13"/>
  <c r="A44" i="13"/>
  <c r="A43" i="13"/>
  <c r="A42" i="13"/>
  <c r="A39" i="13"/>
  <c r="A1" i="82"/>
  <c r="A50" i="13" s="1"/>
  <c r="A1" i="84"/>
  <c r="A51" i="13" s="1"/>
  <c r="A27" i="84"/>
  <c r="A10" i="84"/>
  <c r="H63" i="82"/>
  <c r="E63" i="82"/>
  <c r="D63" i="82"/>
  <c r="C63" i="82"/>
  <c r="B63" i="82"/>
  <c r="H8" i="82"/>
  <c r="E8" i="82"/>
  <c r="D8" i="82"/>
  <c r="C8" i="82"/>
  <c r="B8" i="82"/>
  <c r="G63" i="82" l="1"/>
  <c r="F63" i="82"/>
  <c r="G8" i="82"/>
  <c r="F8" i="82"/>
  <c r="G85" i="82"/>
  <c r="F85" i="82"/>
  <c r="G30" i="82"/>
  <c r="F30" i="82"/>
  <c r="A107" i="82" l="1"/>
  <c r="A73" i="82"/>
  <c r="A85" i="82"/>
  <c r="A97" i="82"/>
  <c r="D63" i="26" l="1"/>
  <c r="D60" i="26"/>
  <c r="D11" i="26"/>
  <c r="D9" i="26"/>
  <c r="D107" i="25"/>
  <c r="D10" i="25"/>
  <c r="D12" i="25"/>
  <c r="D3" i="24" l="1"/>
  <c r="G27" i="22"/>
  <c r="D27" i="22"/>
  <c r="B8" i="22"/>
  <c r="B7" i="22"/>
  <c r="E21" i="22"/>
  <c r="B21" i="22"/>
  <c r="E47" i="22"/>
  <c r="B47" i="22"/>
  <c r="G36" i="22"/>
  <c r="D36" i="22"/>
  <c r="G35" i="22"/>
  <c r="D35" i="22"/>
  <c r="G44" i="22"/>
  <c r="G43" i="22"/>
  <c r="G38" i="22"/>
  <c r="G37" i="22"/>
  <c r="G33" i="22"/>
  <c r="G32" i="22"/>
  <c r="G31" i="22"/>
  <c r="G30" i="22"/>
  <c r="G29" i="22"/>
  <c r="G28" i="22"/>
  <c r="D28" i="22"/>
  <c r="D30" i="22"/>
  <c r="D44" i="22"/>
  <c r="D43" i="22"/>
  <c r="D38" i="22"/>
  <c r="D37" i="22"/>
  <c r="D33" i="22"/>
  <c r="D32" i="22"/>
  <c r="D31" i="22"/>
  <c r="D29" i="22"/>
  <c r="B19" i="22"/>
  <c r="E19" i="22"/>
  <c r="A15" i="22"/>
  <c r="M32" i="76"/>
  <c r="E32" i="76"/>
  <c r="O32" i="76" s="1"/>
  <c r="B3" i="76"/>
  <c r="F16" i="76" s="1"/>
  <c r="B42" i="24" l="1"/>
  <c r="B13" i="24"/>
  <c r="G47" i="22"/>
  <c r="D47" i="22"/>
  <c r="M55" i="18"/>
  <c r="E55" i="18"/>
  <c r="O55" i="18" s="1"/>
  <c r="B3" i="18" l="1"/>
  <c r="F16" i="18" s="1"/>
  <c r="A1" i="69" l="1"/>
  <c r="A40" i="13" s="1"/>
  <c r="B1" i="81"/>
  <c r="A41" i="13" s="1"/>
  <c r="G211" i="81"/>
  <c r="Q233" i="81"/>
  <c r="P233" i="81"/>
  <c r="O233" i="81"/>
  <c r="N233" i="81"/>
  <c r="M233" i="81"/>
  <c r="L233" i="81"/>
  <c r="K233" i="81"/>
  <c r="J233" i="81"/>
  <c r="I233" i="81"/>
  <c r="H233" i="81"/>
  <c r="G233" i="81"/>
  <c r="Q231" i="81"/>
  <c r="P231" i="81"/>
  <c r="O231" i="81"/>
  <c r="N231" i="81"/>
  <c r="M231" i="81"/>
  <c r="L231" i="81"/>
  <c r="K231" i="81"/>
  <c r="J231" i="81"/>
  <c r="I231" i="81"/>
  <c r="H231" i="81"/>
  <c r="G231" i="81"/>
  <c r="Q229" i="81"/>
  <c r="P229" i="81"/>
  <c r="O229" i="81"/>
  <c r="N229" i="81"/>
  <c r="M229" i="81"/>
  <c r="L229" i="81"/>
  <c r="K229" i="81"/>
  <c r="J229" i="81"/>
  <c r="I229" i="81"/>
  <c r="H229" i="81"/>
  <c r="G229" i="81"/>
  <c r="Q224" i="81"/>
  <c r="P224" i="81"/>
  <c r="O224" i="81"/>
  <c r="N224" i="81"/>
  <c r="M224" i="81"/>
  <c r="L224" i="81"/>
  <c r="K224" i="81"/>
  <c r="J224" i="81"/>
  <c r="I224" i="81"/>
  <c r="H224" i="81"/>
  <c r="G224" i="81"/>
  <c r="Q221" i="81"/>
  <c r="P221" i="81"/>
  <c r="O221" i="81"/>
  <c r="N221" i="81"/>
  <c r="M221" i="81"/>
  <c r="L221" i="81"/>
  <c r="K221" i="81"/>
  <c r="J221" i="81"/>
  <c r="I221" i="81"/>
  <c r="H221" i="81"/>
  <c r="G221" i="81"/>
  <c r="Q219" i="81"/>
  <c r="P219" i="81"/>
  <c r="O219" i="81"/>
  <c r="N219" i="81"/>
  <c r="M219" i="81"/>
  <c r="L219" i="81"/>
  <c r="K219" i="81"/>
  <c r="J219" i="81"/>
  <c r="I219" i="81"/>
  <c r="H219" i="81"/>
  <c r="G219" i="81"/>
  <c r="Q218" i="81"/>
  <c r="P218" i="81"/>
  <c r="O218" i="81"/>
  <c r="N218" i="81"/>
  <c r="M218" i="81"/>
  <c r="L218" i="81"/>
  <c r="K218" i="81"/>
  <c r="J218" i="81"/>
  <c r="I218" i="81"/>
  <c r="H218" i="81"/>
  <c r="G218" i="81"/>
  <c r="Q216" i="81"/>
  <c r="P216" i="81"/>
  <c r="O216" i="81"/>
  <c r="N216" i="81"/>
  <c r="M216" i="81"/>
  <c r="L216" i="81"/>
  <c r="K216" i="81"/>
  <c r="J216" i="81"/>
  <c r="I216" i="81"/>
  <c r="H216" i="81"/>
  <c r="G216" i="81"/>
  <c r="Q213" i="81"/>
  <c r="P213" i="81"/>
  <c r="O213" i="81"/>
  <c r="N213" i="81"/>
  <c r="M213" i="81"/>
  <c r="L213" i="81"/>
  <c r="K213" i="81"/>
  <c r="J213" i="81"/>
  <c r="I213" i="81"/>
  <c r="H213" i="81"/>
  <c r="G213" i="81"/>
  <c r="Q211" i="81"/>
  <c r="P211" i="81"/>
  <c r="O211" i="81"/>
  <c r="N211" i="81"/>
  <c r="M211" i="81"/>
  <c r="L211" i="81"/>
  <c r="K211" i="81"/>
  <c r="J211" i="81"/>
  <c r="I211" i="81"/>
  <c r="H211" i="81"/>
  <c r="Q210" i="81"/>
  <c r="P210" i="81"/>
  <c r="O210" i="81"/>
  <c r="N210" i="81"/>
  <c r="M210" i="81"/>
  <c r="L210" i="81"/>
  <c r="K210" i="81"/>
  <c r="J210" i="81"/>
  <c r="I210" i="81"/>
  <c r="H210" i="81"/>
  <c r="G210" i="81"/>
  <c r="Q209" i="81"/>
  <c r="P209" i="81"/>
  <c r="O209" i="81"/>
  <c r="N209" i="81"/>
  <c r="M209" i="81"/>
  <c r="L209" i="81"/>
  <c r="K209" i="81"/>
  <c r="J209" i="81"/>
  <c r="I209" i="81"/>
  <c r="H209" i="81"/>
  <c r="G209" i="81"/>
  <c r="Q194" i="81"/>
  <c r="P194" i="81"/>
  <c r="O194" i="81"/>
  <c r="N194" i="81"/>
  <c r="M194" i="81"/>
  <c r="L194" i="81"/>
  <c r="K194" i="81"/>
  <c r="J194" i="81"/>
  <c r="I194" i="81"/>
  <c r="H194" i="81"/>
  <c r="G194" i="81"/>
  <c r="Q192" i="81"/>
  <c r="P192" i="81"/>
  <c r="O192" i="81"/>
  <c r="N192" i="81"/>
  <c r="M192" i="81"/>
  <c r="L192" i="81"/>
  <c r="K192" i="81"/>
  <c r="J192" i="81"/>
  <c r="I192" i="81"/>
  <c r="H192" i="81"/>
  <c r="G192" i="81"/>
  <c r="Q189" i="81"/>
  <c r="P189" i="81"/>
  <c r="O189" i="81"/>
  <c r="N189" i="81"/>
  <c r="M189" i="81"/>
  <c r="L189" i="81"/>
  <c r="K189" i="81"/>
  <c r="J189" i="81"/>
  <c r="I189" i="81"/>
  <c r="H189" i="81"/>
  <c r="G189" i="81"/>
  <c r="Q184" i="81"/>
  <c r="P184" i="81"/>
  <c r="O184" i="81"/>
  <c r="N184" i="81"/>
  <c r="M184" i="81"/>
  <c r="L184" i="81"/>
  <c r="K184" i="81"/>
  <c r="J184" i="81"/>
  <c r="I184" i="81"/>
  <c r="H184" i="81"/>
  <c r="G184" i="81"/>
  <c r="Q181" i="81"/>
  <c r="P181" i="81"/>
  <c r="O181" i="81"/>
  <c r="N181" i="81"/>
  <c r="M181" i="81"/>
  <c r="L181" i="81"/>
  <c r="K181" i="81"/>
  <c r="J181" i="81"/>
  <c r="I181" i="81"/>
  <c r="H181" i="81"/>
  <c r="G181" i="81"/>
  <c r="Q180" i="81"/>
  <c r="P180" i="81"/>
  <c r="O180" i="81"/>
  <c r="N180" i="81"/>
  <c r="M180" i="81"/>
  <c r="L180" i="81"/>
  <c r="K180" i="81"/>
  <c r="J180" i="81"/>
  <c r="I180" i="81"/>
  <c r="H180" i="81"/>
  <c r="G180" i="81"/>
  <c r="Q179" i="81"/>
  <c r="P179" i="81"/>
  <c r="O179" i="81"/>
  <c r="N179" i="81"/>
  <c r="M179" i="81"/>
  <c r="L179" i="81"/>
  <c r="K179" i="81"/>
  <c r="J179" i="81"/>
  <c r="I179" i="81"/>
  <c r="H179" i="81"/>
  <c r="G179" i="81"/>
  <c r="Q176" i="81"/>
  <c r="P176" i="81"/>
  <c r="O176" i="81"/>
  <c r="N176" i="81"/>
  <c r="M176" i="81"/>
  <c r="L176" i="81"/>
  <c r="K176" i="81"/>
  <c r="J176" i="81"/>
  <c r="I176" i="81"/>
  <c r="H176" i="81"/>
  <c r="G176" i="81"/>
  <c r="B165" i="81"/>
  <c r="B84" i="81"/>
  <c r="R154" i="81"/>
  <c r="R152" i="81"/>
  <c r="R150" i="81"/>
  <c r="R142" i="81"/>
  <c r="R140" i="81"/>
  <c r="R139" i="81"/>
  <c r="R137" i="81"/>
  <c r="R134" i="81"/>
  <c r="R132" i="81"/>
  <c r="R131" i="81"/>
  <c r="R130" i="81"/>
  <c r="R115" i="81"/>
  <c r="R113" i="81"/>
  <c r="R110" i="81"/>
  <c r="R102" i="81"/>
  <c r="R101" i="81"/>
  <c r="R100" i="81"/>
  <c r="R97" i="81"/>
  <c r="B3" i="81"/>
  <c r="J270" i="69"/>
  <c r="I270" i="69"/>
  <c r="H270" i="69"/>
  <c r="G270" i="69"/>
  <c r="F270" i="69"/>
  <c r="J268" i="69"/>
  <c r="I268" i="69"/>
  <c r="H268" i="69"/>
  <c r="G268" i="69"/>
  <c r="F268" i="69"/>
  <c r="J267" i="69"/>
  <c r="I267" i="69"/>
  <c r="H267" i="69"/>
  <c r="G267" i="69"/>
  <c r="F267" i="69"/>
  <c r="J266" i="69"/>
  <c r="I266" i="69"/>
  <c r="H266" i="69"/>
  <c r="G266" i="69"/>
  <c r="F266" i="69"/>
  <c r="J265" i="69"/>
  <c r="I265" i="69"/>
  <c r="H265" i="69"/>
  <c r="G265" i="69"/>
  <c r="F265" i="69"/>
  <c r="J264" i="69"/>
  <c r="I264" i="69"/>
  <c r="H264" i="69"/>
  <c r="G264" i="69"/>
  <c r="F264" i="69"/>
  <c r="J263" i="69"/>
  <c r="I263" i="69"/>
  <c r="H263" i="69"/>
  <c r="G263" i="69"/>
  <c r="F263" i="69"/>
  <c r="J260" i="69"/>
  <c r="I260" i="69"/>
  <c r="H260" i="69"/>
  <c r="G260" i="69"/>
  <c r="F260" i="69"/>
  <c r="J259" i="69"/>
  <c r="I259" i="69"/>
  <c r="H259" i="69"/>
  <c r="G259" i="69"/>
  <c r="F259" i="69"/>
  <c r="J258" i="69"/>
  <c r="I258" i="69"/>
  <c r="H258" i="69"/>
  <c r="G258" i="69"/>
  <c r="F258" i="69"/>
  <c r="J257" i="69"/>
  <c r="I257" i="69"/>
  <c r="H257" i="69"/>
  <c r="G257" i="69"/>
  <c r="F257" i="69"/>
  <c r="J252" i="69"/>
  <c r="I252" i="69"/>
  <c r="H252" i="69"/>
  <c r="G252" i="69"/>
  <c r="F252" i="69"/>
  <c r="J250" i="69"/>
  <c r="I250" i="69"/>
  <c r="H250" i="69"/>
  <c r="G250" i="69"/>
  <c r="F250" i="69"/>
  <c r="J231" i="69"/>
  <c r="I231" i="69"/>
  <c r="H231" i="69"/>
  <c r="G231" i="69"/>
  <c r="F231" i="69"/>
  <c r="J218" i="69"/>
  <c r="I218" i="69"/>
  <c r="H218" i="69"/>
  <c r="G218" i="69"/>
  <c r="F218" i="69"/>
  <c r="J216" i="69"/>
  <c r="I216" i="69"/>
  <c r="H216" i="69"/>
  <c r="G216" i="69"/>
  <c r="F216" i="69"/>
  <c r="J214" i="69"/>
  <c r="I214" i="69"/>
  <c r="H214" i="69"/>
  <c r="G214" i="69"/>
  <c r="F214" i="69"/>
  <c r="J212" i="69"/>
  <c r="I212" i="69"/>
  <c r="H212" i="69"/>
  <c r="G212" i="69"/>
  <c r="F212" i="69"/>
  <c r="J210" i="69"/>
  <c r="I210" i="69"/>
  <c r="H210" i="69"/>
  <c r="G210" i="69"/>
  <c r="F210" i="69"/>
  <c r="J208" i="69"/>
  <c r="I208" i="69"/>
  <c r="H208" i="69"/>
  <c r="G208" i="69"/>
  <c r="F208" i="69"/>
  <c r="J204" i="69"/>
  <c r="I204" i="69"/>
  <c r="H204" i="69"/>
  <c r="G204" i="69"/>
  <c r="F204" i="69"/>
  <c r="J202" i="69"/>
  <c r="I202" i="69"/>
  <c r="H202" i="69"/>
  <c r="G202" i="69"/>
  <c r="F202" i="69"/>
  <c r="J200" i="69"/>
  <c r="I200" i="69"/>
  <c r="H200" i="69"/>
  <c r="G200" i="69"/>
  <c r="F200" i="69"/>
  <c r="J196" i="69"/>
  <c r="I196" i="69"/>
  <c r="H196" i="69"/>
  <c r="G196" i="69"/>
  <c r="F196" i="69"/>
  <c r="A189" i="69"/>
  <c r="A96" i="69"/>
  <c r="K179" i="69"/>
  <c r="K177" i="69"/>
  <c r="K176" i="69"/>
  <c r="K175" i="69"/>
  <c r="K174" i="69"/>
  <c r="K173" i="69"/>
  <c r="K172" i="69"/>
  <c r="J171" i="69"/>
  <c r="I171" i="69"/>
  <c r="H171" i="69"/>
  <c r="G171" i="69"/>
  <c r="F171" i="69"/>
  <c r="K169" i="69"/>
  <c r="K168" i="69"/>
  <c r="K167" i="69"/>
  <c r="K166" i="69"/>
  <c r="J165" i="69"/>
  <c r="I165" i="69"/>
  <c r="H165" i="69"/>
  <c r="G165" i="69"/>
  <c r="F165" i="69"/>
  <c r="K161" i="69"/>
  <c r="K159" i="69"/>
  <c r="J157" i="69"/>
  <c r="I157" i="69"/>
  <c r="H157" i="69"/>
  <c r="G157" i="69"/>
  <c r="F157" i="69"/>
  <c r="J229" i="69"/>
  <c r="I229" i="69"/>
  <c r="F229" i="69"/>
  <c r="K127" i="69"/>
  <c r="K125" i="69"/>
  <c r="K123" i="69"/>
  <c r="K121" i="69"/>
  <c r="K119" i="69"/>
  <c r="K117" i="69"/>
  <c r="J115" i="69"/>
  <c r="I115" i="69"/>
  <c r="H115" i="69"/>
  <c r="G115" i="69"/>
  <c r="F115" i="69"/>
  <c r="K113" i="69"/>
  <c r="K111" i="69"/>
  <c r="K109" i="69"/>
  <c r="J107" i="69"/>
  <c r="I107" i="69"/>
  <c r="I130" i="69" s="1"/>
  <c r="H107" i="69"/>
  <c r="G107" i="69"/>
  <c r="G130" i="69" s="1"/>
  <c r="F107" i="69"/>
  <c r="K105" i="69"/>
  <c r="A3" i="69"/>
  <c r="R73" i="81"/>
  <c r="R71" i="81"/>
  <c r="R69" i="81"/>
  <c r="R61" i="81"/>
  <c r="R59" i="81"/>
  <c r="R58" i="81"/>
  <c r="R56" i="81"/>
  <c r="R53" i="81"/>
  <c r="R51" i="81"/>
  <c r="R50" i="81"/>
  <c r="R49" i="81"/>
  <c r="R34" i="81"/>
  <c r="R32" i="81"/>
  <c r="R29" i="81"/>
  <c r="R21" i="81"/>
  <c r="R20" i="81"/>
  <c r="R19" i="81"/>
  <c r="R16" i="81"/>
  <c r="H229" i="69"/>
  <c r="G229" i="69"/>
  <c r="J64" i="69"/>
  <c r="I64" i="69"/>
  <c r="H64" i="69"/>
  <c r="G64" i="69"/>
  <c r="F64" i="69"/>
  <c r="K68" i="69"/>
  <c r="K66" i="69"/>
  <c r="K62" i="69"/>
  <c r="K246" i="69" s="1"/>
  <c r="J14" i="69"/>
  <c r="I14" i="69"/>
  <c r="H14" i="69"/>
  <c r="G14" i="69"/>
  <c r="F14" i="69"/>
  <c r="G248" i="69" l="1"/>
  <c r="R180" i="81"/>
  <c r="R128" i="81"/>
  <c r="P162" i="81"/>
  <c r="I162" i="81"/>
  <c r="Q162" i="81"/>
  <c r="M162" i="81"/>
  <c r="R95" i="81"/>
  <c r="R192" i="81"/>
  <c r="R231" i="81"/>
  <c r="R181" i="81"/>
  <c r="R189" i="81"/>
  <c r="R209" i="81"/>
  <c r="R216" i="81"/>
  <c r="R224" i="81"/>
  <c r="R233" i="81"/>
  <c r="R47" i="81"/>
  <c r="R14" i="81"/>
  <c r="H248" i="69"/>
  <c r="R221" i="81"/>
  <c r="R184" i="81"/>
  <c r="R179" i="81"/>
  <c r="R211" i="81"/>
  <c r="R219" i="81"/>
  <c r="R229" i="81"/>
  <c r="Q207" i="81"/>
  <c r="I207" i="81"/>
  <c r="R194" i="81"/>
  <c r="J207" i="81"/>
  <c r="R213" i="81"/>
  <c r="R218" i="81"/>
  <c r="M207" i="81"/>
  <c r="R210" i="81"/>
  <c r="N207" i="81"/>
  <c r="G197" i="81"/>
  <c r="K197" i="81"/>
  <c r="G162" i="81"/>
  <c r="G207" i="81"/>
  <c r="K207" i="81"/>
  <c r="O207" i="81"/>
  <c r="H207" i="81"/>
  <c r="L207" i="81"/>
  <c r="P207" i="81"/>
  <c r="J174" i="81"/>
  <c r="N174" i="81"/>
  <c r="I174" i="81"/>
  <c r="Q174" i="81"/>
  <c r="K174" i="81"/>
  <c r="O174" i="81"/>
  <c r="M174" i="81"/>
  <c r="H174" i="81"/>
  <c r="L174" i="81"/>
  <c r="P174" i="81"/>
  <c r="G174" i="81"/>
  <c r="R176" i="81"/>
  <c r="K252" i="69"/>
  <c r="H198" i="69"/>
  <c r="K107" i="69"/>
  <c r="I248" i="69"/>
  <c r="F163" i="69"/>
  <c r="F183" i="69" s="1"/>
  <c r="J163" i="69"/>
  <c r="F198" i="69"/>
  <c r="J198" i="69"/>
  <c r="K250" i="69"/>
  <c r="H163" i="69"/>
  <c r="H183" i="69" s="1"/>
  <c r="F248" i="69"/>
  <c r="J248" i="69"/>
  <c r="G198" i="69"/>
  <c r="I198" i="69"/>
  <c r="J162" i="81"/>
  <c r="N162" i="81"/>
  <c r="H162" i="81"/>
  <c r="K162" i="81"/>
  <c r="L162" i="81"/>
  <c r="I197" i="81"/>
  <c r="M197" i="81"/>
  <c r="Q197" i="81"/>
  <c r="N197" i="81"/>
  <c r="G163" i="69"/>
  <c r="G183" i="69" s="1"/>
  <c r="H130" i="69"/>
  <c r="K171" i="69"/>
  <c r="K64" i="69"/>
  <c r="K157" i="69"/>
  <c r="J183" i="69"/>
  <c r="K165" i="69"/>
  <c r="F130" i="69"/>
  <c r="J130" i="69"/>
  <c r="K115" i="69"/>
  <c r="I163" i="69"/>
  <c r="O197" i="81"/>
  <c r="H197" i="81"/>
  <c r="O236" i="81"/>
  <c r="G81" i="81"/>
  <c r="R118" i="81" l="1"/>
  <c r="R160" i="81"/>
  <c r="R161" i="81"/>
  <c r="R157" i="81"/>
  <c r="O162" i="81"/>
  <c r="R37" i="81"/>
  <c r="R79" i="81"/>
  <c r="R80" i="81"/>
  <c r="R76" i="81"/>
  <c r="Q236" i="81"/>
  <c r="J236" i="81"/>
  <c r="P236" i="81"/>
  <c r="P197" i="81"/>
  <c r="K236" i="81"/>
  <c r="M236" i="81"/>
  <c r="H236" i="81"/>
  <c r="L236" i="81"/>
  <c r="I236" i="81"/>
  <c r="G236" i="81"/>
  <c r="N236" i="81"/>
  <c r="J197" i="81"/>
  <c r="R174" i="81"/>
  <c r="L197" i="81"/>
  <c r="R207" i="81"/>
  <c r="K248" i="69"/>
  <c r="G186" i="69"/>
  <c r="J186" i="69"/>
  <c r="K130" i="69"/>
  <c r="I183" i="69"/>
  <c r="F186" i="69"/>
  <c r="K163" i="69"/>
  <c r="K183" i="69" s="1"/>
  <c r="H186" i="69"/>
  <c r="R236" i="81" l="1"/>
  <c r="R162" i="81"/>
  <c r="R81" i="81"/>
  <c r="R197" i="81"/>
  <c r="I186" i="69"/>
  <c r="K186" i="69"/>
  <c r="D124" i="25"/>
  <c r="D121" i="25"/>
  <c r="D118" i="25"/>
  <c r="D115" i="25"/>
  <c r="D112" i="25"/>
  <c r="M62" i="18"/>
  <c r="E62" i="18"/>
  <c r="D50" i="25"/>
  <c r="E20" i="22"/>
  <c r="A10" i="16"/>
  <c r="H1" i="76"/>
  <c r="H2" i="18"/>
  <c r="M41" i="76"/>
  <c r="E41" i="76"/>
  <c r="O41" i="76" s="1"/>
  <c r="M40" i="76"/>
  <c r="E40" i="76"/>
  <c r="D50" i="26"/>
  <c r="D36" i="26"/>
  <c r="A34" i="26"/>
  <c r="A36" i="26" s="1"/>
  <c r="D29" i="26"/>
  <c r="D30" i="26" s="1"/>
  <c r="D66" i="25"/>
  <c r="D64" i="25"/>
  <c r="D54" i="25"/>
  <c r="A38" i="25"/>
  <c r="A40" i="25" s="1"/>
  <c r="A42" i="25" s="1"/>
  <c r="D31" i="25"/>
  <c r="D32" i="25" s="1"/>
  <c r="I78" i="69"/>
  <c r="I262" i="69" s="1"/>
  <c r="I72" i="69"/>
  <c r="I256" i="69" s="1"/>
  <c r="G78" i="69"/>
  <c r="G262" i="69" s="1"/>
  <c r="G72" i="69"/>
  <c r="G256" i="69" s="1"/>
  <c r="I22" i="69"/>
  <c r="G22" i="69"/>
  <c r="N44" i="76"/>
  <c r="C3" i="76" s="1"/>
  <c r="L44" i="76"/>
  <c r="K44" i="76"/>
  <c r="J44" i="76"/>
  <c r="I44" i="76"/>
  <c r="H44" i="76"/>
  <c r="G44" i="76"/>
  <c r="D44" i="76"/>
  <c r="C44" i="76"/>
  <c r="M42" i="76"/>
  <c r="E42" i="76"/>
  <c r="N65" i="18"/>
  <c r="L65" i="18"/>
  <c r="K65" i="18"/>
  <c r="J65" i="18"/>
  <c r="D27" i="24" s="1"/>
  <c r="I65" i="18"/>
  <c r="H65" i="18"/>
  <c r="D21" i="24" s="1"/>
  <c r="G65" i="18"/>
  <c r="D20" i="24" s="1"/>
  <c r="D65" i="18"/>
  <c r="C65" i="18"/>
  <c r="M63" i="18"/>
  <c r="E63" i="18"/>
  <c r="M26" i="76"/>
  <c r="E26" i="76"/>
  <c r="M39" i="76"/>
  <c r="E39" i="76"/>
  <c r="M38" i="76"/>
  <c r="E38" i="76"/>
  <c r="M37" i="76"/>
  <c r="E37" i="76"/>
  <c r="O37" i="76" s="1"/>
  <c r="M36" i="76"/>
  <c r="E36" i="76"/>
  <c r="M35" i="76"/>
  <c r="E35" i="76"/>
  <c r="M34" i="76"/>
  <c r="E34" i="76"/>
  <c r="M33" i="76"/>
  <c r="E33" i="76"/>
  <c r="O33" i="76" s="1"/>
  <c r="M31" i="76"/>
  <c r="E31" i="76"/>
  <c r="M30" i="76"/>
  <c r="E30" i="76"/>
  <c r="M29" i="76"/>
  <c r="E29" i="76"/>
  <c r="M28" i="76"/>
  <c r="E28" i="76"/>
  <c r="M27" i="76"/>
  <c r="E27" i="76"/>
  <c r="M25" i="76"/>
  <c r="E25" i="76"/>
  <c r="M24" i="76"/>
  <c r="E24" i="76"/>
  <c r="M23" i="76"/>
  <c r="E23" i="76"/>
  <c r="O23" i="76" s="1"/>
  <c r="M22" i="76"/>
  <c r="E22" i="76"/>
  <c r="M21" i="76"/>
  <c r="E21" i="76"/>
  <c r="O21" i="76" s="1"/>
  <c r="M20" i="76"/>
  <c r="E20" i="76"/>
  <c r="M19" i="76"/>
  <c r="E19" i="76"/>
  <c r="O19" i="76" s="1"/>
  <c r="B3" i="17"/>
  <c r="E37" i="18"/>
  <c r="M37" i="18"/>
  <c r="K86" i="69"/>
  <c r="K270" i="69" s="1"/>
  <c r="K84" i="69"/>
  <c r="K268" i="69" s="1"/>
  <c r="K83" i="69"/>
  <c r="K267" i="69" s="1"/>
  <c r="K82" i="69"/>
  <c r="K266" i="69" s="1"/>
  <c r="K81" i="69"/>
  <c r="K265" i="69" s="1"/>
  <c r="K80" i="69"/>
  <c r="K264" i="69" s="1"/>
  <c r="K79" i="69"/>
  <c r="K263" i="69" s="1"/>
  <c r="J78" i="69"/>
  <c r="J262" i="69" s="1"/>
  <c r="H78" i="69"/>
  <c r="H262" i="69" s="1"/>
  <c r="F78" i="69"/>
  <c r="K76" i="69"/>
  <c r="K260" i="69" s="1"/>
  <c r="K75" i="69"/>
  <c r="K259" i="69" s="1"/>
  <c r="K74" i="69"/>
  <c r="K258" i="69" s="1"/>
  <c r="K73" i="69"/>
  <c r="K257" i="69" s="1"/>
  <c r="J72" i="69"/>
  <c r="H72" i="69"/>
  <c r="H256" i="69" s="1"/>
  <c r="F72" i="69"/>
  <c r="F256" i="69" s="1"/>
  <c r="K60" i="69"/>
  <c r="K244" i="69" s="1"/>
  <c r="K58" i="69"/>
  <c r="K242" i="69" s="1"/>
  <c r="K51" i="69"/>
  <c r="K235" i="69" s="1"/>
  <c r="K34" i="69"/>
  <c r="K218" i="69" s="1"/>
  <c r="K32" i="69"/>
  <c r="K216" i="69" s="1"/>
  <c r="K30" i="69"/>
  <c r="K214" i="69" s="1"/>
  <c r="K28" i="69"/>
  <c r="K212" i="69" s="1"/>
  <c r="K26" i="69"/>
  <c r="K210" i="69" s="1"/>
  <c r="K24" i="69"/>
  <c r="K208" i="69" s="1"/>
  <c r="J22" i="69"/>
  <c r="H22" i="69"/>
  <c r="F22" i="69"/>
  <c r="K20" i="69"/>
  <c r="K204" i="69" s="1"/>
  <c r="K18" i="69"/>
  <c r="K202" i="69" s="1"/>
  <c r="K16" i="69"/>
  <c r="K200" i="69" s="1"/>
  <c r="K12" i="69"/>
  <c r="K196" i="69" s="1"/>
  <c r="A7" i="16"/>
  <c r="M60" i="18"/>
  <c r="M59" i="18"/>
  <c r="M58" i="18"/>
  <c r="M57" i="18"/>
  <c r="M61" i="18"/>
  <c r="M47" i="18"/>
  <c r="M46" i="18"/>
  <c r="M45" i="18"/>
  <c r="M44" i="18"/>
  <c r="M42" i="18"/>
  <c r="M41" i="18"/>
  <c r="M40" i="18"/>
  <c r="M39" i="18"/>
  <c r="M36" i="18"/>
  <c r="M35" i="18"/>
  <c r="M34" i="18"/>
  <c r="M33" i="18"/>
  <c r="M31" i="18"/>
  <c r="M30" i="18"/>
  <c r="M29" i="18"/>
  <c r="M28" i="18"/>
  <c r="M26" i="18"/>
  <c r="M25" i="18"/>
  <c r="M24" i="18"/>
  <c r="M23" i="18"/>
  <c r="B20" i="22"/>
  <c r="D10" i="26"/>
  <c r="D81" i="26" s="1"/>
  <c r="D11" i="25"/>
  <c r="D134" i="25" s="1"/>
  <c r="D19" i="26"/>
  <c r="M56" i="18"/>
  <c r="M54" i="18"/>
  <c r="M53" i="18"/>
  <c r="M52" i="18"/>
  <c r="M51" i="18"/>
  <c r="M50" i="18"/>
  <c r="M49" i="18"/>
  <c r="M48" i="18"/>
  <c r="M43" i="18"/>
  <c r="M38" i="18"/>
  <c r="M32" i="18"/>
  <c r="M27" i="18"/>
  <c r="M22" i="18"/>
  <c r="M21" i="18"/>
  <c r="M20" i="18"/>
  <c r="M19" i="18"/>
  <c r="J24" i="17"/>
  <c r="E24" i="17"/>
  <c r="J23" i="17"/>
  <c r="E23" i="17"/>
  <c r="G26" i="17"/>
  <c r="D16" i="24" s="1"/>
  <c r="H26" i="17"/>
  <c r="I26" i="17"/>
  <c r="K26" i="17"/>
  <c r="J22" i="17"/>
  <c r="E22" i="17"/>
  <c r="E53" i="18"/>
  <c r="O53" i="18" s="1"/>
  <c r="D26" i="17"/>
  <c r="E21" i="18"/>
  <c r="E43" i="18"/>
  <c r="O43" i="18" s="1"/>
  <c r="E27" i="18"/>
  <c r="O27" i="18" s="1"/>
  <c r="E19" i="18"/>
  <c r="O19" i="18" s="1"/>
  <c r="E32" i="18"/>
  <c r="E49" i="18"/>
  <c r="E56" i="18"/>
  <c r="E61" i="18"/>
  <c r="E59" i="18"/>
  <c r="O59" i="18" s="1"/>
  <c r="E39" i="18"/>
  <c r="E41" i="18"/>
  <c r="E44" i="18"/>
  <c r="O44" i="18" s="1"/>
  <c r="E47" i="18"/>
  <c r="E57" i="18"/>
  <c r="E60" i="18"/>
  <c r="O60" i="18" s="1"/>
  <c r="E58" i="18"/>
  <c r="E45" i="18"/>
  <c r="E46" i="18"/>
  <c r="O46" i="18" s="1"/>
  <c r="E25" i="18"/>
  <c r="E35" i="18"/>
  <c r="E42" i="18"/>
  <c r="O42" i="18" s="1"/>
  <c r="E40" i="18"/>
  <c r="E28" i="18"/>
  <c r="E33" i="18"/>
  <c r="O33" i="18" s="1"/>
  <c r="E34" i="18"/>
  <c r="E31" i="18"/>
  <c r="O31" i="18" s="1"/>
  <c r="E24" i="18"/>
  <c r="O24" i="18" s="1"/>
  <c r="E30" i="18"/>
  <c r="E36" i="18"/>
  <c r="O36" i="18" s="1"/>
  <c r="E26" i="18"/>
  <c r="O26" i="18" s="1"/>
  <c r="E29" i="18"/>
  <c r="E23" i="18"/>
  <c r="O23" i="18" s="1"/>
  <c r="E54" i="18"/>
  <c r="E50" i="18"/>
  <c r="O50" i="18" s="1"/>
  <c r="E38" i="18"/>
  <c r="E52" i="18"/>
  <c r="O52" i="18" s="1"/>
  <c r="E22" i="18"/>
  <c r="O22" i="18" s="1"/>
  <c r="E51" i="18"/>
  <c r="O51" i="18" s="1"/>
  <c r="C26" i="17"/>
  <c r="E20" i="18"/>
  <c r="E48" i="18"/>
  <c r="D3" i="16"/>
  <c r="D34" i="26"/>
  <c r="O48" i="18" l="1"/>
  <c r="O61" i="18"/>
  <c r="O28" i="18"/>
  <c r="O39" i="18"/>
  <c r="O25" i="76"/>
  <c r="O30" i="76"/>
  <c r="O35" i="76"/>
  <c r="O39" i="76"/>
  <c r="O42" i="76"/>
  <c r="O28" i="76"/>
  <c r="D83" i="26"/>
  <c r="B26" i="16" s="1"/>
  <c r="O20" i="76"/>
  <c r="O22" i="76"/>
  <c r="O40" i="76"/>
  <c r="O47" i="18"/>
  <c r="O38" i="18"/>
  <c r="O25" i="18"/>
  <c r="O41" i="18"/>
  <c r="O56" i="18"/>
  <c r="L24" i="17"/>
  <c r="L23" i="17"/>
  <c r="L22" i="17"/>
  <c r="O30" i="18"/>
  <c r="O63" i="18"/>
  <c r="O40" i="18"/>
  <c r="O57" i="18"/>
  <c r="O49" i="18"/>
  <c r="O32" i="18"/>
  <c r="O21" i="18"/>
  <c r="O29" i="18"/>
  <c r="O54" i="18"/>
  <c r="O34" i="18"/>
  <c r="O45" i="18"/>
  <c r="O20" i="18"/>
  <c r="O35" i="18"/>
  <c r="O58" i="18"/>
  <c r="O37" i="18"/>
  <c r="O62" i="18"/>
  <c r="O24" i="76"/>
  <c r="O27" i="76"/>
  <c r="O29" i="76"/>
  <c r="O31" i="76"/>
  <c r="O34" i="76"/>
  <c r="O36" i="76"/>
  <c r="O38" i="76"/>
  <c r="O26" i="76"/>
  <c r="C3" i="18"/>
  <c r="B20" i="16" s="1"/>
  <c r="D46" i="25" s="1"/>
  <c r="D35" i="24"/>
  <c r="D24" i="24"/>
  <c r="J26" i="17"/>
  <c r="D30" i="24" s="1"/>
  <c r="C6" i="17"/>
  <c r="D34" i="24"/>
  <c r="K231" i="69"/>
  <c r="K45" i="69"/>
  <c r="K229" i="69" s="1"/>
  <c r="E50" i="22"/>
  <c r="F262" i="69"/>
  <c r="G37" i="69"/>
  <c r="G221" i="69" s="1"/>
  <c r="G206" i="69"/>
  <c r="F37" i="69"/>
  <c r="F221" i="69" s="1"/>
  <c r="F206" i="69"/>
  <c r="J37" i="69"/>
  <c r="J221" i="69" s="1"/>
  <c r="J206" i="69"/>
  <c r="I37" i="69"/>
  <c r="I221" i="69" s="1"/>
  <c r="I206" i="69"/>
  <c r="J70" i="69"/>
  <c r="J256" i="69"/>
  <c r="H37" i="69"/>
  <c r="H221" i="69" s="1"/>
  <c r="H206" i="69"/>
  <c r="A38" i="26"/>
  <c r="C4" i="22"/>
  <c r="C8" i="22" s="1"/>
  <c r="A44" i="25"/>
  <c r="A46" i="25" s="1"/>
  <c r="A48" i="25" s="1"/>
  <c r="A50" i="25" s="1"/>
  <c r="H70" i="69"/>
  <c r="I70" i="69"/>
  <c r="G70" i="69"/>
  <c r="K22" i="69"/>
  <c r="K206" i="69" s="1"/>
  <c r="K72" i="69"/>
  <c r="K256" i="69" s="1"/>
  <c r="K78" i="69"/>
  <c r="K262" i="69" s="1"/>
  <c r="K14" i="69"/>
  <c r="F70" i="69"/>
  <c r="F254" i="69" s="1"/>
  <c r="D77" i="26"/>
  <c r="D80" i="26"/>
  <c r="M44" i="76"/>
  <c r="M65" i="18"/>
  <c r="D31" i="24" s="1"/>
  <c r="D19" i="24"/>
  <c r="B6" i="17"/>
  <c r="B17" i="16"/>
  <c r="E65" i="18"/>
  <c r="D10" i="24" s="1"/>
  <c r="E26" i="17"/>
  <c r="D9" i="24" s="1"/>
  <c r="E44" i="76"/>
  <c r="C7" i="22"/>
  <c r="L26" i="17" l="1"/>
  <c r="L28" i="17" s="1"/>
  <c r="D38" i="24"/>
  <c r="D39" i="24"/>
  <c r="G19" i="17"/>
  <c r="F19" i="17"/>
  <c r="B18" i="16"/>
  <c r="D40" i="25" s="1"/>
  <c r="D131" i="25" s="1"/>
  <c r="I90" i="69"/>
  <c r="I254" i="69"/>
  <c r="H90" i="69"/>
  <c r="H274" i="69" s="1"/>
  <c r="H254" i="69"/>
  <c r="K37" i="69"/>
  <c r="K221" i="69" s="1"/>
  <c r="K198" i="69"/>
  <c r="G90" i="69"/>
  <c r="G254" i="69"/>
  <c r="J90" i="69"/>
  <c r="J254" i="69"/>
  <c r="A40" i="26"/>
  <c r="C11" i="22"/>
  <c r="B32" i="16" s="1"/>
  <c r="A52" i="25"/>
  <c r="D135" i="25"/>
  <c r="D82" i="26"/>
  <c r="F90" i="69"/>
  <c r="K70" i="69"/>
  <c r="D130" i="25"/>
  <c r="D133" i="25"/>
  <c r="L19" i="17"/>
  <c r="H20" i="17"/>
  <c r="C19" i="17"/>
  <c r="D19" i="17"/>
  <c r="E19" i="17"/>
  <c r="K19" i="17"/>
  <c r="H19" i="17"/>
  <c r="I20" i="17"/>
  <c r="J20" i="17"/>
  <c r="O65" i="18"/>
  <c r="I16" i="76"/>
  <c r="E16" i="76"/>
  <c r="C16" i="76"/>
  <c r="G16" i="76"/>
  <c r="K16" i="76"/>
  <c r="K17" i="76"/>
  <c r="M17" i="76"/>
  <c r="H16" i="76"/>
  <c r="J16" i="76"/>
  <c r="L17" i="76"/>
  <c r="D16" i="76"/>
  <c r="O16" i="76"/>
  <c r="N16" i="76"/>
  <c r="K17" i="18"/>
  <c r="G16" i="18"/>
  <c r="I16" i="18"/>
  <c r="L17" i="18"/>
  <c r="M17" i="18"/>
  <c r="K16" i="18"/>
  <c r="D16" i="18"/>
  <c r="C16" i="18"/>
  <c r="O16" i="18"/>
  <c r="N16" i="18"/>
  <c r="E16" i="18"/>
  <c r="J16" i="18"/>
  <c r="H16" i="18"/>
  <c r="B38" i="24"/>
  <c r="B9" i="24"/>
  <c r="D6" i="24"/>
  <c r="O44" i="76"/>
  <c r="A54" i="25" l="1"/>
  <c r="A56" i="25" s="1"/>
  <c r="D136" i="25"/>
  <c r="B23" i="16" s="1"/>
  <c r="F93" i="69"/>
  <c r="F274" i="69"/>
  <c r="H93" i="69"/>
  <c r="J274" i="69"/>
  <c r="J93" i="69"/>
  <c r="K90" i="69"/>
  <c r="K254" i="69"/>
  <c r="G93" i="69"/>
  <c r="G274" i="69"/>
  <c r="I274" i="69"/>
  <c r="I93" i="69"/>
  <c r="D13" i="24"/>
  <c r="D42" i="24"/>
  <c r="K93" i="69" l="1"/>
  <c r="K274" i="69"/>
  <c r="D45" i="24"/>
  <c r="E3" i="24" s="1"/>
  <c r="B29" i="16" s="1"/>
  <c r="A58" i="25" l="1"/>
  <c r="A60" i="25" s="1"/>
  <c r="A62" i="25" s="1"/>
  <c r="A64" i="25" s="1"/>
  <c r="A66" i="25" s="1"/>
  <c r="A68" i="25" s="1"/>
  <c r="A70" i="25" s="1"/>
  <c r="A75" i="25" s="1"/>
  <c r="A81" i="25" s="1"/>
  <c r="A85" i="25" s="1"/>
  <c r="A87" i="25" s="1"/>
  <c r="A89" i="25" s="1"/>
  <c r="A93" i="25" s="1"/>
  <c r="A97" i="25" s="1"/>
  <c r="A99" i="25" l="1"/>
  <c r="A101" i="25" s="1"/>
  <c r="A103" i="25" s="1"/>
  <c r="A105" i="25" s="1"/>
  <c r="A107" i="25" s="1"/>
  <c r="A112" i="25" s="1"/>
  <c r="A128" i="25" s="1"/>
  <c r="A42" i="26"/>
  <c r="A44" i="26" s="1"/>
  <c r="A46" i="26" s="1"/>
  <c r="A48" i="26" s="1"/>
  <c r="A50" i="26" l="1"/>
  <c r="A52" i="26" s="1"/>
  <c r="A54" i="26" s="1"/>
  <c r="A60" i="26" s="1"/>
  <c r="A67" i="26" s="1"/>
  <c r="A71" i="26" s="1"/>
  <c r="A75" i="26" s="1"/>
</calcChain>
</file>

<file path=xl/sharedStrings.xml><?xml version="1.0" encoding="utf-8"?>
<sst xmlns="http://schemas.openxmlformats.org/spreadsheetml/2006/main" count="1165" uniqueCount="462">
  <si>
    <t>Afschrijvingspercentages</t>
  </si>
  <si>
    <t>CAB, telebediening, uitrusting dispatching</t>
  </si>
  <si>
    <t>WKK installaties</t>
  </si>
  <si>
    <t xml:space="preserve">TOTAAL  </t>
  </si>
  <si>
    <t>+</t>
  </si>
  <si>
    <t>jaar</t>
  </si>
  <si>
    <t>-</t>
  </si>
  <si>
    <t>MVA</t>
  </si>
  <si>
    <t>NBK</t>
  </si>
  <si>
    <t>Totaal</t>
  </si>
  <si>
    <t>Vervangingsinvesteringen</t>
  </si>
  <si>
    <t xml:space="preserve">Uitbreidingsinvesteringen </t>
  </si>
  <si>
    <t>Balanswaarde na winstverdeling</t>
  </si>
  <si>
    <t>ACTIVA</t>
  </si>
  <si>
    <t>Voorraden en bestellingen in uitvoering (3)</t>
  </si>
  <si>
    <t>Vorderingen op ten hoogste één jaar (40/41)</t>
  </si>
  <si>
    <t>PASSIVA</t>
  </si>
  <si>
    <t>Overlopende rekeningen (492/493)</t>
  </si>
  <si>
    <t>TOTAAL</t>
  </si>
  <si>
    <t>boekjaar</t>
  </si>
  <si>
    <t>Codes</t>
  </si>
  <si>
    <t>631/4</t>
  </si>
  <si>
    <t>640/8</t>
  </si>
  <si>
    <t>Kosten in resultatenrekening</t>
  </si>
  <si>
    <t>Handelsgoederen, grond- en hulpstoffen</t>
  </si>
  <si>
    <t>Diensten en diverse goederen</t>
  </si>
  <si>
    <t>Bezoldigingen, sociale lasten en pensioenen</t>
  </si>
  <si>
    <t>Andere bedrijfskosten</t>
  </si>
  <si>
    <t>Als herstructureringskosten geactiveerde bedrijfskosten (-)</t>
  </si>
  <si>
    <t>Waardeverminderingen op voorraden, bestellingen in uitvoering en handelsvorderingen (toevoegingen +, terugnemingen -)</t>
  </si>
  <si>
    <t>Opbrengsten in resultatenrekening</t>
  </si>
  <si>
    <t>Geproduceerde vaste activa</t>
  </si>
  <si>
    <t>Andere bedrijfsopbrengsten</t>
  </si>
  <si>
    <t>Boetes</t>
  </si>
  <si>
    <t>Voorraadwijziging groenestroomcertificaten (toename voorraad: negatieve waarde, afname voorraad: positieve waarde)</t>
  </si>
  <si>
    <t>Voorraadwijziging warmtekrachtcertificaten (toename voorraad: negatieve waarde, afname voorraad: positieve waarde)</t>
  </si>
  <si>
    <t>Totaal correcties op kosten</t>
  </si>
  <si>
    <t>Operationele kosten i.h.k.v. tariefmethodologie</t>
  </si>
  <si>
    <t>Totaal correcties op opbrengsten</t>
  </si>
  <si>
    <t>Operationele opbrengsten i.h.k.v. tariefmethodologie</t>
  </si>
  <si>
    <t>DISTRIBUTIENETBEHEERDER :</t>
  </si>
  <si>
    <t>ONDERNEMINGSNUMMER:</t>
  </si>
  <si>
    <t>AFSCHRIJVINGSPERCENTAGES (%)</t>
  </si>
  <si>
    <t>Kosten onderzoek en ontwikkeling</t>
  </si>
  <si>
    <t>Industriële gebouwen</t>
  </si>
  <si>
    <t>Administratieve gebouwen</t>
  </si>
  <si>
    <t>Kabels</t>
  </si>
  <si>
    <t>Lijnen</t>
  </si>
  <si>
    <t>Posten en cabines</t>
  </si>
  <si>
    <t>Aansluitingen</t>
  </si>
  <si>
    <t>Meetapparatuur</t>
  </si>
  <si>
    <t>Teletransmissie en optische vezels</t>
  </si>
  <si>
    <t>Gereedschap en meubilair</t>
  </si>
  <si>
    <t>Rollend materieel</t>
  </si>
  <si>
    <t>Labo uitrusting</t>
  </si>
  <si>
    <t>Administratieve uitrusting (informatica en kantoor)</t>
  </si>
  <si>
    <t>Budgetmeters</t>
  </si>
  <si>
    <t>Distributienetbeheerder:</t>
  </si>
  <si>
    <t>In rekening te brengen afschrijvingen voor</t>
  </si>
  <si>
    <t>Kosten voor onderzoek en ontwikkeling</t>
  </si>
  <si>
    <t>Voorraad groenestroom- en warmtekrachtcertificaten</t>
  </si>
  <si>
    <t>Overlopende rekeningen</t>
  </si>
  <si>
    <t>Investeringen MVA</t>
  </si>
  <si>
    <t>Subsidies MVA</t>
  </si>
  <si>
    <t>Formule</t>
  </si>
  <si>
    <t>Aangekochte groenestroomcertificaten</t>
  </si>
  <si>
    <t>Aangekochte warmtekrachtcertificaten</t>
  </si>
  <si>
    <t>Omzet uit niet-periodieke distributienettarieven</t>
  </si>
  <si>
    <t>Verkochte groenestroomcertificaten</t>
  </si>
  <si>
    <t>Verkochte warmtekrachtcertificaten</t>
  </si>
  <si>
    <t>IVA</t>
  </si>
  <si>
    <t>Afschrijvingen IVA</t>
  </si>
  <si>
    <t>Concessies, octrooien, licenties, knowhow, merken en soortgelijke rechten</t>
  </si>
  <si>
    <t>Vooruitbetalingen</t>
  </si>
  <si>
    <t>+: gelieve positieve waarde in te geven</t>
  </si>
  <si>
    <t>-: gelieve negatieve waarde in te geven</t>
  </si>
  <si>
    <t>Activaposten (boekhoudkundige rubrieken 22, 23, 24, 25, 26 en 27)</t>
  </si>
  <si>
    <t>Bijkomende opmerking:</t>
  </si>
  <si>
    <t>Omzet uit overige</t>
  </si>
  <si>
    <t>Evolutie van de immateriële vaste activa:</t>
  </si>
  <si>
    <t>Activapost (boekhoudkundige rubriek 21 excl goodwill)</t>
  </si>
  <si>
    <t>Terreinen</t>
  </si>
  <si>
    <t>Telegelezen meters</t>
  </si>
  <si>
    <t>Financiële kosten</t>
  </si>
  <si>
    <t>Financiële opbrengsten</t>
  </si>
  <si>
    <t>Waardeverminderingen op financiële vaste activa (toevoeging)</t>
  </si>
  <si>
    <t>Terugneming van waardeverminderingen op financiële vaste activa</t>
  </si>
  <si>
    <t>Berekende of overgenomen waarde waarvoor dus geen manuele input vereist is</t>
  </si>
  <si>
    <t>De tekens die in de kolomhoofden van de tabellen opgenomen zijn, dienen te worden geïnterpreteerd als:</t>
  </si>
  <si>
    <t>Kabels - Transformatie MS</t>
  </si>
  <si>
    <t>Kabels - Transformatie LS</t>
  </si>
  <si>
    <t>Lijnen - Transformatie MS</t>
  </si>
  <si>
    <t>Lijnen - Transformatie LS</t>
  </si>
  <si>
    <t>Posten &amp; cabines - Transformatie MS</t>
  </si>
  <si>
    <t>Posten &amp; cabines - Transformatie LS</t>
  </si>
  <si>
    <t>Aansluitingen - Transformatie MS</t>
  </si>
  <si>
    <t>Aansluitingen - Transformatie LS</t>
  </si>
  <si>
    <t>Meetapparatuur - Transformatie MS</t>
  </si>
  <si>
    <t>Meetapparatuur - Transformatie LS</t>
  </si>
  <si>
    <t>Project slimme meters</t>
  </si>
  <si>
    <t>Project slimme netten</t>
  </si>
  <si>
    <t>Project clearing house</t>
  </si>
  <si>
    <t xml:space="preserve"> </t>
  </si>
  <si>
    <t>Verplicht aangekochte groenestroom- en warmtekrachtcertificaten aan minimumwaarde volgens Energiedecreet</t>
  </si>
  <si>
    <t>Lasten van niet-gekapitaliseerde pensioenen</t>
  </si>
  <si>
    <t>Evolutie van de historische aanschaffingswaarde (materiële vaste activa):</t>
  </si>
  <si>
    <t>Opmerking</t>
  </si>
  <si>
    <t>Gereguleerde activiteiten</t>
  </si>
  <si>
    <t>Niet-gereguleerde activiteiten</t>
  </si>
  <si>
    <t>VASTE ACTIVA</t>
  </si>
  <si>
    <t>20</t>
  </si>
  <si>
    <t>21</t>
  </si>
  <si>
    <t>22/27</t>
  </si>
  <si>
    <t>28</t>
  </si>
  <si>
    <t>VLOTTENDE ACTIVA</t>
  </si>
  <si>
    <t>29/58</t>
  </si>
  <si>
    <t>29</t>
  </si>
  <si>
    <t>3</t>
  </si>
  <si>
    <t>40/41</t>
  </si>
  <si>
    <t>50/53</t>
  </si>
  <si>
    <t>54/58</t>
  </si>
  <si>
    <t>490/1</t>
  </si>
  <si>
    <t>Code</t>
  </si>
  <si>
    <t>EIGEN VERMOGEN</t>
  </si>
  <si>
    <t xml:space="preserve"> 10/15</t>
  </si>
  <si>
    <t>10</t>
  </si>
  <si>
    <t>12</t>
  </si>
  <si>
    <t>13</t>
  </si>
  <si>
    <t>16</t>
  </si>
  <si>
    <t>SCHULDEN</t>
  </si>
  <si>
    <t>17/49</t>
  </si>
  <si>
    <t>17</t>
  </si>
  <si>
    <t>170/4</t>
  </si>
  <si>
    <t>178/9</t>
  </si>
  <si>
    <t>42/48</t>
  </si>
  <si>
    <t>45</t>
  </si>
  <si>
    <t>47/48</t>
  </si>
  <si>
    <t>492/3</t>
  </si>
  <si>
    <t>A -P</t>
  </si>
  <si>
    <t>Controle met tabel 1:</t>
  </si>
  <si>
    <t>Netbeheer elektriciteit</t>
  </si>
  <si>
    <t>Netbeheer gas</t>
  </si>
  <si>
    <t>OPBRENGSTEN</t>
  </si>
  <si>
    <t>A. Omzet</t>
  </si>
  <si>
    <t>C. Geproduceerde vaste activa</t>
  </si>
  <si>
    <t>D. Andere bedrijfsopbrengsten</t>
  </si>
  <si>
    <t>KOSTEN</t>
  </si>
  <si>
    <t>A. Handelsgoederen, grond- en hulpstoffen</t>
  </si>
  <si>
    <t>B. Diensten en diverse goederen</t>
  </si>
  <si>
    <t>C. Bezoldigingen, sociale lasten en pensioenen</t>
  </si>
  <si>
    <t>G. Andere bedrijfskosten</t>
  </si>
  <si>
    <t>670/3</t>
  </si>
  <si>
    <t>Totaal opbrengsten</t>
  </si>
  <si>
    <t>Totaal kosten</t>
  </si>
  <si>
    <t>Resultaat</t>
  </si>
  <si>
    <t>Controle met tabel 2:</t>
  </si>
  <si>
    <t>Operationele kosten</t>
  </si>
  <si>
    <t>Operationele opbrengsten</t>
  </si>
  <si>
    <t>TABEL 4: Afschrijvingen immateriële vaste activa</t>
  </si>
  <si>
    <t>20% (5 jaar)</t>
  </si>
  <si>
    <t>3% (33 jaar)</t>
  </si>
  <si>
    <t>2% (50 jaar)</t>
  </si>
  <si>
    <t>10% (10 jaar)</t>
  </si>
  <si>
    <t>33% (3 jaar)</t>
  </si>
  <si>
    <t>Balanscijfers</t>
  </si>
  <si>
    <t>Correcties</t>
  </si>
  <si>
    <t>Aandeel Vlaamse Gewest (%)</t>
  </si>
  <si>
    <t>Burgerlijke geldboete</t>
  </si>
  <si>
    <t>Administratieve geldboete</t>
  </si>
  <si>
    <t>Strafrechtelijke geldboete</t>
  </si>
  <si>
    <t>Hergebruikte uitrusting cabines</t>
  </si>
  <si>
    <t>6,67% (15 jaar)</t>
  </si>
  <si>
    <t>Spreiding van de impact tgv wijziging waarderingsregels</t>
  </si>
  <si>
    <t>Leidingen - MD</t>
  </si>
  <si>
    <t>Leidingen - LD</t>
  </si>
  <si>
    <t>Cabines/Stations - MD</t>
  </si>
  <si>
    <t>Cabines/Stations - LD</t>
  </si>
  <si>
    <t>Aansluitingen - MD</t>
  </si>
  <si>
    <t>Aansluitingen - LD</t>
  </si>
  <si>
    <t>Meetapparatuur - MD</t>
  </si>
  <si>
    <t>Meetapparatuur - LD</t>
  </si>
  <si>
    <t>Labo-uitrusting</t>
  </si>
  <si>
    <t>TABEL 5A: Afschrijvingen van de historische aanschaffingswaarde (materiële vaste activa) - elektriciteit</t>
  </si>
  <si>
    <t>Materiële vaste activa - elektriciteit</t>
  </si>
  <si>
    <t>Materiële vaste activa - gas</t>
  </si>
  <si>
    <t>Leidingen</t>
  </si>
  <si>
    <t>Cabines/Stations</t>
  </si>
  <si>
    <t>Activa in aanbouw</t>
  </si>
  <si>
    <t>Overdrachten en/of terugnames</t>
  </si>
  <si>
    <t>Investeringen IVA</t>
  </si>
  <si>
    <t>Belastingen op het resultaat</t>
  </si>
  <si>
    <t xml:space="preserve">Controle met tabel 2: </t>
  </si>
  <si>
    <t>Afschrijvingen en waardeverminderingen op oprichtingskosten</t>
  </si>
  <si>
    <t xml:space="preserve">Omzet uit periodieke distributienettarieven </t>
  </si>
  <si>
    <t>Totaal kosten resultatenrekening</t>
  </si>
  <si>
    <t>Totaal opbrengsten resultatenrekening</t>
  </si>
  <si>
    <t>Regularisering van belastingen en terugneming fiscale voorzieningen</t>
  </si>
  <si>
    <t>Omzet uit periodieke distributienettarieven</t>
  </si>
  <si>
    <r>
      <t xml:space="preserve">Gelieve </t>
    </r>
    <r>
      <rPr>
        <b/>
        <i/>
        <sz val="10"/>
        <rFont val="Arial"/>
        <family val="2"/>
      </rPr>
      <t>positieve</t>
    </r>
    <r>
      <rPr>
        <i/>
        <sz val="10"/>
        <rFont val="Arial"/>
        <family val="2"/>
      </rPr>
      <t xml:space="preserve"> waarden in te geven (voor activa (indien debetsaldo) en passiva (indien creditsaldo)).</t>
    </r>
  </si>
  <si>
    <t>Gelieve positieve waarden in te geven (voor activa (indien debetsaldo) en voor passiva (indien creditsaldo), tenzij anders aangegeven.</t>
  </si>
  <si>
    <t>Geldbeleggingen (50/53)</t>
  </si>
  <si>
    <t>Gelieve positieve waarden in te geven voor een opbrengst (indien creditsaldo), tenzij in 'kolom B' anders wordt aangegeven.</t>
  </si>
  <si>
    <t>Gelieve positieve waarden in te geven voor een kost (indien debetsaldo), tenzij in 'kolom B' anders wordt aangegeven.</t>
  </si>
  <si>
    <t>Unieke Operator</t>
  </si>
  <si>
    <t>Correcties ter bepaling endogene operationele kosten:</t>
  </si>
  <si>
    <t>Correcties ter bepaling endogene operationele opbrengsten:</t>
  </si>
  <si>
    <t>dienen in een afzonderlijke nota worden gemotiveerd.</t>
  </si>
  <si>
    <t>Rapportering over boekjaar:</t>
  </si>
  <si>
    <t>In de correctierubrieken dient door de distributienetbeheerder enkel een waarde worden gerapporteerd voor zover</t>
  </si>
  <si>
    <t>Overzicht van de endogene kosten:</t>
  </si>
  <si>
    <r>
      <t xml:space="preserve">Regulatoire saldi </t>
    </r>
    <r>
      <rPr>
        <i/>
        <sz val="10"/>
        <rFont val="Arial"/>
        <family val="2"/>
      </rPr>
      <t xml:space="preserve">op het actief </t>
    </r>
  </si>
  <si>
    <t>Oplaadpunten voor elektrische voertuigen</t>
  </si>
  <si>
    <t>Saldi m.b.t. oplaadpunten voor elektrische voertuigen volgens Art. 6.4.2 van het Energiebesluit</t>
  </si>
  <si>
    <t>Saldi m.b.t. oplaadpunten voor elektrische voertuigen volgens Art. 6.4.3 van het Energiebesluit</t>
  </si>
  <si>
    <t>Volgens Art. 6.4.2 van het Energiebesluit</t>
  </si>
  <si>
    <t>Volgens Art. 6.4.3 van het Energiebesluit</t>
  </si>
  <si>
    <t>Tussenkomsten derden MVA</t>
  </si>
  <si>
    <t>GEREGULEERDE ACTIVITEIT:</t>
  </si>
  <si>
    <t>In het kader van volgende reguleringsperiode:</t>
  </si>
  <si>
    <t>van</t>
  </si>
  <si>
    <t>tot en met</t>
  </si>
  <si>
    <t xml:space="preserve">RICHTLIJNEN BIJ HET INVULLEN EN DE INTERPRETATIE VAN HET RAPPORTERINGSMODEL </t>
  </si>
  <si>
    <t>In te vullen door de distributienetbeheerder</t>
  </si>
  <si>
    <t>In te vullen door de VREG</t>
  </si>
  <si>
    <t>Niet relevante waarde voor de betreffende rapportering</t>
  </si>
  <si>
    <t>LEGENDE CELKLEUREN</t>
  </si>
  <si>
    <t>OVERZICHT TABELLEN</t>
  </si>
  <si>
    <t>JAARLIJKS EX-POST RAPPORTERINGSMODEL ENDOGENE KOSTEN 2021-2024</t>
  </si>
  <si>
    <t>Immateriële vaste activa (excl. goodwill)</t>
  </si>
  <si>
    <t>Digitale meters</t>
  </si>
  <si>
    <t xml:space="preserve">6,67% (15 jaar) </t>
  </si>
  <si>
    <t>Unieke operator</t>
  </si>
  <si>
    <t>OPRICHTINGSKOSTEN</t>
  </si>
  <si>
    <t>21/28</t>
  </si>
  <si>
    <t>Immateriële vaste activa</t>
  </si>
  <si>
    <t>Materiële vaste activa</t>
  </si>
  <si>
    <t>Financiële vaste activa</t>
  </si>
  <si>
    <t>Vorderingen op meer dan één jaar</t>
  </si>
  <si>
    <t>Voorraden en bestellingen in uitvoering</t>
  </si>
  <si>
    <t>Vorderingen op ten hoogste één jaar</t>
  </si>
  <si>
    <t>Geldbeleggingen</t>
  </si>
  <si>
    <t>Liquide middelen</t>
  </si>
  <si>
    <t>Kapitaal</t>
  </si>
  <si>
    <t>Herwaarderingsmeerwaarden</t>
  </si>
  <si>
    <t>Reserves</t>
  </si>
  <si>
    <t xml:space="preserve">Overgedragen winst </t>
  </si>
  <si>
    <t>Kapitaalsubsidies</t>
  </si>
  <si>
    <t>VOORZIENINGEN EN UITGESTELDE BELASTINGEN</t>
  </si>
  <si>
    <t>Schulden op meer dan één jaar</t>
  </si>
  <si>
    <t>Financiële schulden</t>
  </si>
  <si>
    <t>Handelsschulden</t>
  </si>
  <si>
    <t>Overige schulden</t>
  </si>
  <si>
    <t>Schulden op ten hoogste één jaar</t>
  </si>
  <si>
    <t>Schulden &gt; 1 jaar die binnen het jr. verv.</t>
  </si>
  <si>
    <t>Schulden m.b.t. belast., bezold. en soc. last.</t>
  </si>
  <si>
    <t>Voorzieningen voor risico's en kosten</t>
  </si>
  <si>
    <t>Uitgestelde belastingen</t>
  </si>
  <si>
    <t>160/5</t>
  </si>
  <si>
    <t>TOTAAL VAN DE PASSIVA</t>
  </si>
  <si>
    <t>TOTAAL VAN DE ACTIVA</t>
  </si>
  <si>
    <t>Voorschot aan de vennoten op de verdeling van het netto-actief (-)</t>
  </si>
  <si>
    <t>Rapportering over boekjaren</t>
  </si>
  <si>
    <r>
      <t xml:space="preserve">Gelieve </t>
    </r>
    <r>
      <rPr>
        <b/>
        <i/>
        <sz val="10"/>
        <rFont val="Arial"/>
        <family val="2"/>
      </rPr>
      <t>positieve</t>
    </r>
    <r>
      <rPr>
        <i/>
        <sz val="10"/>
        <rFont val="Arial"/>
        <family val="2"/>
      </rPr>
      <t xml:space="preserve"> waarden in te geven (voor kosten indien debetsaldo en voor opbrengsten indien creditsaldo).</t>
    </r>
  </si>
  <si>
    <t>Endogene opbrengsten</t>
  </si>
  <si>
    <t>Exogene opbrengsten</t>
  </si>
  <si>
    <t>Overige opbrengsten</t>
  </si>
  <si>
    <t>Bedrijfsopbrengsten</t>
  </si>
  <si>
    <t>B. Wijziging in de voorraad goederen in bewerking, gereed product en bestellingen in uitvoering (toename +, afname -)</t>
  </si>
  <si>
    <t>Niet-recurrente bedrijfs- of financiële opbrengsten</t>
  </si>
  <si>
    <t>Onttrekkingen aan de belastingvrije reserves en uitgestelde belastingen</t>
  </si>
  <si>
    <t>Regularisering van belastingen en terugneming van voorzieningen</t>
  </si>
  <si>
    <t>Verlies van het boekjaar</t>
  </si>
  <si>
    <t>Endogene kosten</t>
  </si>
  <si>
    <t>Exogene kosten</t>
  </si>
  <si>
    <t>Overige kosten</t>
  </si>
  <si>
    <t>Bedrijfskosten</t>
  </si>
  <si>
    <t>D. Afschrijvingen en waardeverminderingen op vaste activa</t>
  </si>
  <si>
    <t>E. Waardeverminderingen op voorraden, bestellingen in uitvoering en handelsvorderingen (toevoegingen +, terugnemingen -)</t>
  </si>
  <si>
    <t>F. Voorzieningen voor risico's en kosten (toevoegingen +, terugnemingen -)</t>
  </si>
  <si>
    <t>Niet-recurrente bedrijfs- of financiële kosten</t>
  </si>
  <si>
    <t>Overboeking naar de uitgestelde belastingen en naar de belastingvrije reserves</t>
  </si>
  <si>
    <t>Winst van het boekjaar</t>
  </si>
  <si>
    <t>Gereguleerde activiteit:</t>
  </si>
  <si>
    <t>RAB waarde excl. herwaarderingsmeerwaarden</t>
  </si>
  <si>
    <t>TABEL 3: Algemeen overzicht endogene kosten</t>
  </si>
  <si>
    <t>Gelieve in een afzonderlijk verklarende nota, voor zover van toepassing, een gedetailleerde onderbouw op te leveren voor het relatief aandeel van het Vlaams Gewest in de respectievelijke kosten van de gewestgrensoverschrijdende distributienetbeheerders. Hierbij dienen de percentages die in onderstaande tabel werden opgegeven in detail worden samengesteld en verklaard conform de bepalingen in bijlage 3 van de tariefmethodologie.</t>
  </si>
  <si>
    <t>Kabels - &gt;26-36 kV</t>
  </si>
  <si>
    <t>Kabels - MS</t>
  </si>
  <si>
    <t>Kabels - LS</t>
  </si>
  <si>
    <t>Lijnen - &gt;26-36 kV</t>
  </si>
  <si>
    <t>Lijnen - MS</t>
  </si>
  <si>
    <t>Lijnen - LS</t>
  </si>
  <si>
    <t>Posten &amp; cabines - &gt;26-36 kV</t>
  </si>
  <si>
    <t>Posten &amp; cabines - MS</t>
  </si>
  <si>
    <t>Posten &amp; cabines - LS</t>
  </si>
  <si>
    <t>Aansluitingen - &gt;26-36 kV</t>
  </si>
  <si>
    <t>Aansluitingen - MS</t>
  </si>
  <si>
    <t>Aansluitingen - LS</t>
  </si>
  <si>
    <t>Meetapparatuur - &gt;26-36 kV</t>
  </si>
  <si>
    <t>Meetapparatuur - MS</t>
  </si>
  <si>
    <t>Meetapparatuur - LS</t>
  </si>
  <si>
    <t>TABEL 5B: Afschrijvingen van de historische aanschaffingswaarde (materiële vaste activa) - gas</t>
  </si>
  <si>
    <t>Liquide middelen (54/58)</t>
  </si>
  <si>
    <t>Overlopende rekeningen (490/1)</t>
  </si>
  <si>
    <t>Schulden op ten hoogste één jaar (42/48)</t>
  </si>
  <si>
    <t>In rekening te brengen NBK voor:</t>
  </si>
  <si>
    <t>Gemiddeld NBK voor:</t>
  </si>
  <si>
    <t>TABEL 6: Evolutie Nettobedrijfskapitaal (NBK)</t>
  </si>
  <si>
    <t>Desinvesteringen</t>
  </si>
  <si>
    <t>Afschrijvingen</t>
  </si>
  <si>
    <t>Afschrijvingen en waardeverminderingen op vaste activa</t>
  </si>
  <si>
    <t>Voorzieningen voor risico's en kosten (toevoegingen +, bestedingen en terugnemingen -)</t>
  </si>
  <si>
    <t>H. Als herstructureringskosten geactiveerde bedrijfskosten (-)</t>
  </si>
  <si>
    <t>deze waarde niet wordt gecorrigeerd aan de hand van een andere correctierubriek in deze tabel.</t>
  </si>
  <si>
    <t xml:space="preserve">Niet-recurrente afschrijvingen en waardeverminderingen op oprichtingskosten </t>
  </si>
  <si>
    <t>Afschrijvingen en waardeverminderingen op goodwill</t>
  </si>
  <si>
    <t>(Niet-recurrente) Afschrijvingen en waardeverminderingen op immateriële vaste activa, excl goodwill</t>
  </si>
  <si>
    <t>Niet-recurrente afschrijvingen en waardeverminderingen op goodwill</t>
  </si>
  <si>
    <t>Afschrijvingen MVA - historische aanschaffingswaarde</t>
  </si>
  <si>
    <t>(Niet-recurrente) Afschrijvingen en waardeverminderingen op materiële vaste activa - historische aanschaffingswaarde</t>
  </si>
  <si>
    <t>(Niet-recurrente) Afschrijvingen en waardeverminderingen op materiële vaste activa - herwaarderingsmeerwaarden o.b.v. historische indexatie en iRAB</t>
  </si>
  <si>
    <t>MAR - code</t>
  </si>
  <si>
    <t>635/8</t>
  </si>
  <si>
    <t>Voorzieningen voor niet-recurrente risico's en kosten</t>
  </si>
  <si>
    <t>Andere niet-recurrente financiële kosten</t>
  </si>
  <si>
    <t>Als herstructureringskosten geactiveerde niet-recurrente financiële kosten (-)</t>
  </si>
  <si>
    <t>Transactiekosten in het kader van aantrekken en vastleggen van financiering (voor zover geen onderdeel van klasse 65)</t>
  </si>
  <si>
    <t>Kost m.b.t. door Elia aan distributienetbeheerder aangerekende bedragen inzake federale bijdrage elektriciteit</t>
  </si>
  <si>
    <t>Kost m.b.t. door Elia aan distributienetbeheerder aangerekende vergoeding voor gebruik van transmissienet (elektriciteit)</t>
  </si>
  <si>
    <t>Kost m.b.t. door andere distributienetbeheerder (via doorvoer) aangerekende bedragen inzake federale bijdrage elektriciteit</t>
  </si>
  <si>
    <t>Kost m.b.t. door andere distributienetbeheerder (via doorvoer) aangerekende vergoeding voor gebruik van transmissienet (elektriciteit)</t>
  </si>
  <si>
    <t>Kosten m.b.t. REG-premies</t>
  </si>
  <si>
    <t xml:space="preserve">Kosten m.b.t. de actieverplichting energiescans </t>
  </si>
  <si>
    <t>Kosten m.b.t. de actieverplichting sociale energie efficiëntieprojecten</t>
  </si>
  <si>
    <t>Solidarisering groenestroomcertificaten</t>
  </si>
  <si>
    <t>Solidarisering warmtekrachtcertificaten</t>
  </si>
  <si>
    <t>Waardeverminderingen op vorderingen t.g.v. fraudedossiers</t>
  </si>
  <si>
    <t>m.b.t. onterecht uitgekeerde REG-premies</t>
  </si>
  <si>
    <t>m.b.t. onterecht aangekochte GSC en WKC aan minimumwaarde</t>
  </si>
  <si>
    <t>Kosten t.g.v. terugvorderingen door de Vlaamse Overheid van onterechte financiering van openbaredienstverplichtingen</t>
  </si>
  <si>
    <t>Toeslagen</t>
  </si>
  <si>
    <t>Saldo m.b.t oplaadpunten voor elektrische voertuigen initieel geplaatst in opdracht van de distributienetbeheerder in de periode 2016-2020</t>
  </si>
  <si>
    <t>Saldo m.b.t oplaadpunten voor elektrische voertuigen initieel geplaatst in opdracht van de distributienetbeheerder in 2021</t>
  </si>
  <si>
    <t>Saldo m.b.t oplaadpunten voor elektrische voertuigen initieel geplaatst in opdracht van de distributienetbeheerder in 2022</t>
  </si>
  <si>
    <t>Saldo m.b.t oplaadpunten voor elektrische voertuigen initieel geplaatst in opdracht van de distributienetbeheerder in 2023</t>
  </si>
  <si>
    <t>Saldo m.b.t oplaadpunten voor elektrische voertuigen initieel geplaatst in opdracht van de distributienetbeheerder in 2024</t>
  </si>
  <si>
    <t>Afbouw voorziening die wordt aangewend voor de kosten inzake het plaatsen van budgetmeters (terugneming -)</t>
  </si>
  <si>
    <t>Netto-uitgave i.h.k.v. verrekening van kost van groenestroom- en warmtekrachtcertificaten onder distributienetbeheerders volgens Energiedecreet (solidarisering opkoopverplichting)</t>
  </si>
  <si>
    <t>Omzet</t>
  </si>
  <si>
    <t>MAR-code</t>
  </si>
  <si>
    <t>Retributies</t>
  </si>
  <si>
    <t>Heffing volgens het Decreet houdende het Grootschalig Referentiebestand</t>
  </si>
  <si>
    <t>Wijziging in de voorraad goederen in bewerking, gereed product en bestellingen in uitvoering</t>
  </si>
  <si>
    <t>Onttrekking aan de belastingvrije reserves en uitgestelde belastingen</t>
  </si>
  <si>
    <t>Terugneming van voorzieningen voor niet-recurrente risico's en kosten</t>
  </si>
  <si>
    <t>Onttrekkingen aan de uitgestelde belastingen m.b.t. ontvangen kapitaalsubsidies</t>
  </si>
  <si>
    <t xml:space="preserve">Terugneming van afschrijvingen en waardeverminderingen </t>
  </si>
  <si>
    <t>Recuperatie van kosten m.b.t. REG-premies</t>
  </si>
  <si>
    <t xml:space="preserve">Recuperatie van kosten m.b.t. de actieverplichting energiescans </t>
  </si>
  <si>
    <t>Recuperatie van kosten m.b.t. de actieverplichting sociale energie efficiëntieprojecten</t>
  </si>
  <si>
    <t>Verkopen t.a.v. de Vlaamse Overheid</t>
  </si>
  <si>
    <t>Overige verkopen</t>
  </si>
  <si>
    <t>Netto-inkomsten i.h.k.v. verrekening van kost van groenestroom- en warmtekrachtcertificaten onder distributienetbeheerders volgens Energiedecreet (solidarisering opkoopverplichting)</t>
  </si>
  <si>
    <t>Opbrengsten uit niet-recurrente recuperatie van exogene kosten uit bijvoorbeeld fraudezaken</t>
  </si>
  <si>
    <t>TABEL 8: Operationele kosten</t>
  </si>
  <si>
    <t xml:space="preserve">TABEL 9: Operationele opbrengsten </t>
  </si>
  <si>
    <t>Trans HS</t>
  </si>
  <si>
    <t>&gt;26-36 kV</t>
  </si>
  <si>
    <t>26-1 kV</t>
  </si>
  <si>
    <t>Trans LS</t>
  </si>
  <si>
    <t>LS</t>
  </si>
  <si>
    <t>Doorvoer_26-1 kV</t>
  </si>
  <si>
    <t>Doorvoer_LS</t>
  </si>
  <si>
    <t>AMR</t>
  </si>
  <si>
    <t>MMR</t>
  </si>
  <si>
    <t>DOOR DNB GEFACTUREERDE VOLUMES ELEKTRICITEIT VOOR HET JAAR 2021</t>
  </si>
  <si>
    <t>DOOR DNB GEFACTUREERDE VOLUMES ELEKTRICITEIT VOOR HET RAPPORTERINGSJAAR IN DE PERIODE 2022-2024</t>
  </si>
  <si>
    <t>DOOR ELIA AAN DNB GEFACTUREERDE VOLUMES ELEKTRICITEIT VOOR HET RAPPORTERINGSJAAR IN DE PERIODE 2021-2024</t>
  </si>
  <si>
    <t>Facturatie o.b.v. prosumententarief</t>
  </si>
  <si>
    <t>Facturatie o.b.v. bruto-afname</t>
  </si>
  <si>
    <t>Facturatie o.b.v. capaciteitstarief</t>
  </si>
  <si>
    <t xml:space="preserve">Normale uren </t>
  </si>
  <si>
    <t>Stille uren</t>
  </si>
  <si>
    <t>Exclusief nachturen</t>
  </si>
  <si>
    <t>Normale en stille uren</t>
  </si>
  <si>
    <t>Klassieke meter</t>
  </si>
  <si>
    <t>T1</t>
  </si>
  <si>
    <t>T2</t>
  </si>
  <si>
    <t>T3</t>
  </si>
  <si>
    <t>T4</t>
  </si>
  <si>
    <t>T5</t>
  </si>
  <si>
    <t>T6</t>
  </si>
  <si>
    <t>Doorvoer_MD</t>
  </si>
  <si>
    <t>Doorvoer_LD</t>
  </si>
  <si>
    <t>DOOR DNB GEFACTUREERDE VOLUMES GAS (INJECTIE) VOOR HET RAPPORTERINGSJAAR IN DE REGULERINGSPERIODE 2021-2024</t>
  </si>
  <si>
    <t>DOOR DNB GEFACTUREERDE VOLUMES GAS (AFNAME) VOOR HET RAPPORTERINGSJAAR IN DE REGULERINGSPERIODE 2021-2024</t>
  </si>
  <si>
    <t xml:space="preserve">Dit rapporteringsmodel heeft als doel om via een standaardformaat tegemoet te komen aan de informatiebehoeften van de VREG teneinde voor elke distributienetbeheerder een inzicht te krijgen in de door de distributienetbeheerder gemaakte endogene kosten.
Het model is voorzien van een aantal automatisch berekende waarden teneinde de verwerking van het rapporteringsmodel, zowel voor de distributienetbeheerder als voor de VREG, efficiënt te laten verlopen. Deze waarden werden door de VREG dan ook beveiligd. Het rapporteringsmodel dient door de distributienetbeheerder in één afgedrukt exemplaar te worden opgeleverd, alsook onder elektronische vorm (Excel-formaat). In de elektronische vorm zijn geen verwijzingen naar externe bestanden (koppelingen) toegelaten.
Het rapporteringsmodel moet gewaarmerkt zijn door een rapport van feitelijke bevindingen van de commissaris van de distributienetbeheerder.  </t>
  </si>
  <si>
    <t>ASSUMPTIES</t>
  </si>
  <si>
    <t>Maximale waarde NBK voor:</t>
  </si>
  <si>
    <t>Digitale meter - MR1</t>
  </si>
  <si>
    <t>Digitale meter - MR3</t>
  </si>
  <si>
    <t>Jaarpiek afname (in kW)</t>
  </si>
  <si>
    <t>Afgenomen hoeveelheid actieve energie (in kWh)</t>
  </si>
  <si>
    <t>Hoeveelheid reactieve energie (in kVarh)</t>
  </si>
  <si>
    <t>Geïnjecteerde hoeveelheden actieve energie (in kWh)</t>
  </si>
  <si>
    <t>Capaciteit inzake toegangsvermogen afname (in kVA)</t>
  </si>
  <si>
    <t>Maandpiek afname (in kW)</t>
  </si>
  <si>
    <t>Overschrijding toegangsvermogen afname (in kW)</t>
  </si>
  <si>
    <t>Totaal vermogen gemiddelde maandpiek afname (in kW)</t>
  </si>
  <si>
    <t>Afgenomen hoeveelheid reactieve energie (in kVarh)</t>
  </si>
  <si>
    <t>Ter beschikking gesteld vermogen (in kVA)</t>
  </si>
  <si>
    <t>Geïnjecteerde hoeveelheid actieve energie (in kWh)</t>
  </si>
  <si>
    <t>Geïnjecteerde hoeveelheid reactieve energie (in kVarh)</t>
  </si>
  <si>
    <t>Afgenomen hoeveelheid reactieve energie - inductief (in kVarh)</t>
  </si>
  <si>
    <t>Afgenomen hoeveelheid reactieve energie - capacitief (in kVarh)</t>
  </si>
  <si>
    <t>Aantal actieve toegangspunten afname per 31/12/2021</t>
  </si>
  <si>
    <t>Aantal decentrale productie-installaties ≤ 10 kVA per 31/12/2021</t>
  </si>
  <si>
    <t>Aantal actieve toegangspunten injectie per 31/12/2021</t>
  </si>
  <si>
    <t>Afgenomen capaciteit (in kVA)</t>
  </si>
  <si>
    <t>Gemiddelde RAB excl. HWMW voor het jaar</t>
  </si>
  <si>
    <t>Gemiddelde RAB-waarde excl. herwaarderingsmeerwaarden voor het jaar:</t>
  </si>
  <si>
    <t>Aanvullend capaciteitstarief voor prosumenten met terugdraaiende teller (in kW omvormer/productievermogen)</t>
  </si>
  <si>
    <t>TABEL 7: Evolutie van de RAB-waarde (excl. herwaarderingsmeerwaarden)</t>
  </si>
  <si>
    <t>10/11</t>
  </si>
  <si>
    <t>Inbreng</t>
  </si>
  <si>
    <t>Beschikbaar</t>
  </si>
  <si>
    <t>Onbeschikbaar</t>
  </si>
  <si>
    <t>Onbeschikbare reserves</t>
  </si>
  <si>
    <t>Belastingvrije reserves</t>
  </si>
  <si>
    <t>Beschikbare reserves</t>
  </si>
  <si>
    <t>130/1</t>
  </si>
  <si>
    <t>Overgedragen winst (verlies)</t>
  </si>
  <si>
    <t>Vooruitbetalingen op bestellingen</t>
  </si>
  <si>
    <t>NAAM DNB</t>
  </si>
  <si>
    <t>Bijkomende opmerking</t>
  </si>
  <si>
    <t>De transfers die door de distributienetbeheerder in het betreffende boekjaar tussen de verschillende activarubrieken werden doorgevoerd, dienen in een afzonderlijk verklarende nota uitgebreid te worden gemotiveerd.</t>
  </si>
  <si>
    <t>Andere niet-recurrente financiële opbrengsten</t>
  </si>
  <si>
    <t>E. Niet-recurrente bedrijfsopbrengsten</t>
  </si>
  <si>
    <t>76A</t>
  </si>
  <si>
    <t>I. Niet-recurrente bedrijfskosten</t>
  </si>
  <si>
    <t>66A</t>
  </si>
  <si>
    <t>75/76B</t>
  </si>
  <si>
    <t>76B</t>
  </si>
  <si>
    <t>66B</t>
  </si>
  <si>
    <t>65/66B</t>
  </si>
  <si>
    <t>70/76A</t>
  </si>
  <si>
    <t>60/66A</t>
  </si>
  <si>
    <t>A. Recurrente financiële opbrengsten</t>
  </si>
  <si>
    <t>B. Niet-recurrente financiële opbrengsten</t>
  </si>
  <si>
    <t>A. Recurrente financiële kosten</t>
  </si>
  <si>
    <t>B. Niet-recurrente financiële kosten</t>
  </si>
  <si>
    <t>Kost m.b.t. financiering OCMW-recuperaties inzake de minimale levering aardgas</t>
  </si>
  <si>
    <t>Opbrengst m.b.t. financiering OCMW-recuperaties inzake de minimale levering aardgas</t>
  </si>
  <si>
    <t>[Toegevoegd bij beslissing van de VREG van 8 oktober 2021]</t>
  </si>
  <si>
    <t>elektriciteit</t>
  </si>
  <si>
    <t>Kosten m.b.t. premie ter compensatie van een gedeelte van de elektriciteitsdistributienettarieven bij de inwerkingtreding van de vernietiging bij arrest nr. 5/2021 van 14 januari 2021 van de regeling over de compensatie van injectie en afname</t>
  </si>
  <si>
    <t>Recuperatie van kosten m.b.t. premie ter compensatie van een gedeelte van de elektriciteitsdistributienettarieven bij de inwerkingtreding van de vernietiging bij arrest nr. 5/2021 van 14 januari 2021 van de regeling over de compensatie van injectie en afname</t>
  </si>
  <si>
    <r>
      <t xml:space="preserve">Recuperatie van kosten van de openbaredienstverplichtingen m.b.t. het stimuleren van rationeel energiegebruik (REG) </t>
    </r>
    <r>
      <rPr>
        <sz val="10"/>
        <color theme="6" tint="-0.499984740745262"/>
        <rFont val="Arial"/>
        <family val="2"/>
      </rPr>
      <t>en het gebruik van hernieuwbare energiebronnen volgens Energiebesluit:</t>
    </r>
  </si>
  <si>
    <r>
      <t xml:space="preserve">Kosten van de openbaredienstverplichtingen m.b.t. het stimuleren van rationeel energiegebruik (REG) </t>
    </r>
    <r>
      <rPr>
        <sz val="10"/>
        <color theme="6" tint="-0.499984740745262"/>
        <rFont val="Arial"/>
        <family val="2"/>
      </rPr>
      <t>en het gebruik van hernieuwbare energiebronnen volgens Energiebesluit:</t>
    </r>
  </si>
  <si>
    <t>[Gewijzigd bij beslissing van de VREG van 8 oktober 2021]</t>
  </si>
  <si>
    <t>[Gewijzigd bij beslissing van de VREG van 24/06/2022]</t>
  </si>
  <si>
    <t>[Toegevoegd bij beslissing van de VREG van 24/06/2022]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</si>
</sst>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quot;€&quot;;\-#,##0.00\ &quot;€&quot;"/>
    <numFmt numFmtId="165" formatCode="_-* #,##0.00\ &quot;€&quot;_-;\-* #,##0.00\ &quot;€&quot;_-;_-* &quot;-&quot;??\ &quot;€&quot;_-;_-@_-"/>
    <numFmt numFmtId="166" formatCode="_-* #,##0.00\ _€_-;\-* #,##0.00\ _€_-;_-* &quot;-&quot;??\ _€_-;_-@_-"/>
    <numFmt numFmtId="167" formatCode="#,##0.00\ &quot;€&quot;"/>
    <numFmt numFmtId="168" formatCode="0.0%"/>
    <numFmt numFmtId="169" formatCode="#,##0.000"/>
  </numFmts>
  <fonts count="73" x14ac:knownFonts="1">
    <font>
      <sz val="10"/>
      <name val="Arial"/>
    </font>
    <font>
      <sz val="10"/>
      <name val="Arial"/>
      <family val="2"/>
    </font>
    <font>
      <sz val="10"/>
      <name val="Arial"/>
      <family val="2"/>
    </font>
    <font>
      <b/>
      <sz val="10"/>
      <name val="Arial"/>
      <family val="2"/>
    </font>
    <font>
      <sz val="10"/>
      <name val="Arial"/>
      <family val="2"/>
    </font>
    <font>
      <b/>
      <u/>
      <sz val="10"/>
      <name val="Arial"/>
      <family val="2"/>
    </font>
    <font>
      <i/>
      <sz val="10"/>
      <name val="Arial"/>
      <family val="2"/>
    </font>
    <font>
      <u/>
      <sz val="10"/>
      <color indexed="12"/>
      <name val="Arial"/>
      <family val="2"/>
    </font>
    <font>
      <sz val="10"/>
      <color indexed="8"/>
      <name val="Arial"/>
      <family val="2"/>
    </font>
    <font>
      <sz val="10"/>
      <color indexed="10"/>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b/>
      <i/>
      <sz val="10"/>
      <name val="Arial"/>
      <family val="2"/>
    </font>
    <font>
      <b/>
      <sz val="20"/>
      <color indexed="9"/>
      <name val="Arial"/>
      <family val="2"/>
    </font>
    <font>
      <b/>
      <sz val="12"/>
      <name val="Arial"/>
      <family val="2"/>
    </font>
    <font>
      <i/>
      <u/>
      <sz val="10"/>
      <name val="Arial"/>
      <family val="2"/>
    </font>
    <font>
      <b/>
      <i/>
      <sz val="9"/>
      <name val="Arial"/>
      <family val="2"/>
    </font>
    <font>
      <i/>
      <sz val="9"/>
      <name val="Arial"/>
      <family val="2"/>
    </font>
    <font>
      <b/>
      <sz val="14"/>
      <name val="Arial"/>
      <family val="2"/>
    </font>
    <font>
      <b/>
      <sz val="8"/>
      <name val="Arial"/>
      <family val="2"/>
    </font>
    <font>
      <i/>
      <sz val="8"/>
      <name val="Arial"/>
      <family val="2"/>
    </font>
    <font>
      <sz val="10"/>
      <color indexed="8"/>
      <name val="MS Sans Serif"/>
      <family val="2"/>
    </font>
    <font>
      <sz val="11"/>
      <color indexed="8"/>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b/>
      <sz val="18"/>
      <color indexed="62"/>
      <name val="Cambria"/>
      <family val="2"/>
    </font>
    <font>
      <sz val="20"/>
      <name val="Arial"/>
      <family val="2"/>
    </font>
    <font>
      <sz val="10"/>
      <color indexed="12"/>
      <name val="Arial"/>
      <family val="2"/>
    </font>
    <font>
      <b/>
      <sz val="10"/>
      <color indexed="12"/>
      <name val="Arial"/>
      <family val="2"/>
    </font>
    <font>
      <sz val="9"/>
      <name val="Arial"/>
      <family val="2"/>
    </font>
    <font>
      <b/>
      <sz val="11"/>
      <name val="Arial"/>
      <family val="2"/>
    </font>
    <font>
      <sz val="11"/>
      <name val="Arial"/>
      <family val="2"/>
    </font>
    <font>
      <sz val="11"/>
      <color theme="1"/>
      <name val="Calibri"/>
      <family val="2"/>
      <scheme val="minor"/>
    </font>
    <font>
      <sz val="8"/>
      <color theme="1"/>
      <name val="Arial"/>
      <family val="2"/>
    </font>
    <font>
      <b/>
      <sz val="10"/>
      <color theme="1"/>
      <name val="Arial"/>
      <family val="2"/>
    </font>
    <font>
      <sz val="10"/>
      <color theme="1"/>
      <name val="Arial"/>
      <family val="2"/>
    </font>
    <font>
      <sz val="10"/>
      <color theme="0"/>
      <name val="Arial"/>
      <family val="2"/>
    </font>
    <font>
      <sz val="10"/>
      <name val="Tahoma"/>
      <family val="2"/>
    </font>
    <font>
      <sz val="10"/>
      <color indexed="8"/>
      <name val="Tahoma"/>
      <family val="2"/>
    </font>
    <font>
      <b/>
      <sz val="10"/>
      <name val="Calibri"/>
      <family val="2"/>
    </font>
    <font>
      <b/>
      <i/>
      <sz val="10"/>
      <name val="Calibri"/>
      <family val="2"/>
    </font>
    <font>
      <b/>
      <i/>
      <sz val="10"/>
      <color rgb="FF000000"/>
      <name val="Calibri"/>
      <family val="2"/>
    </font>
    <font>
      <sz val="10"/>
      <color rgb="FF000000"/>
      <name val="Calibri"/>
      <family val="2"/>
    </font>
    <font>
      <sz val="10"/>
      <name val="Calibri"/>
      <family val="2"/>
    </font>
    <font>
      <b/>
      <u/>
      <sz val="10"/>
      <color theme="1"/>
      <name val="Arial"/>
      <family val="2"/>
    </font>
    <font>
      <sz val="10"/>
      <color rgb="FFFF0000"/>
      <name val="Arial"/>
      <family val="2"/>
    </font>
    <font>
      <sz val="8"/>
      <name val="Arial"/>
      <family val="2"/>
    </font>
    <font>
      <u/>
      <sz val="10"/>
      <color theme="0" tint="-0.499984740745262"/>
      <name val="Arial"/>
      <family val="2"/>
    </font>
    <font>
      <b/>
      <sz val="14"/>
      <color rgb="FFFF0000"/>
      <name val="Arial"/>
      <family val="2"/>
    </font>
    <font>
      <b/>
      <sz val="10"/>
      <color rgb="FFFF0000"/>
      <name val="Arial"/>
      <family val="2"/>
    </font>
    <font>
      <b/>
      <i/>
      <u/>
      <sz val="10"/>
      <name val="Arial"/>
      <family val="2"/>
    </font>
    <font>
      <sz val="10"/>
      <name val="Arial"/>
      <family val="2"/>
    </font>
    <font>
      <sz val="10"/>
      <color theme="0" tint="-0.34998626667073579"/>
      <name val="Arial"/>
      <family val="2"/>
    </font>
    <font>
      <u/>
      <sz val="10"/>
      <color theme="0" tint="-0.34998626667073579"/>
      <name val="Arial"/>
      <family val="2"/>
    </font>
    <font>
      <sz val="10"/>
      <color theme="6" tint="-0.499984740745262"/>
      <name val="Arial"/>
      <family val="2"/>
    </font>
    <font>
      <i/>
      <sz val="10"/>
      <color theme="6" tint="-0.499984740745262"/>
      <name val="Arial"/>
      <family val="2"/>
    </font>
    <font>
      <b/>
      <sz val="10"/>
      <color theme="6" tint="-0.499984740745262"/>
      <name val="Arial"/>
      <family val="2"/>
    </font>
  </fonts>
  <fills count="41">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B3"/>
        <bgColor indexed="64"/>
      </patternFill>
    </fill>
    <fill>
      <patternFill patternType="solid">
        <fgColor theme="1"/>
        <bgColor indexed="64"/>
      </patternFill>
    </fill>
    <fill>
      <patternFill patternType="solid">
        <fgColor theme="3" tint="0.79998168889431442"/>
        <bgColor indexed="64"/>
      </patternFill>
    </fill>
    <fill>
      <patternFill patternType="lightUp">
        <bgColor theme="0"/>
      </patternFill>
    </fill>
    <fill>
      <patternFill patternType="solid">
        <fgColor rgb="FFFFFFFF"/>
        <bgColor indexed="64"/>
      </patternFill>
    </fill>
    <fill>
      <patternFill patternType="solid">
        <fgColor theme="0" tint="-0.249977111117893"/>
        <bgColor indexed="64"/>
      </patternFill>
    </fill>
    <fill>
      <patternFill patternType="lightUp"/>
    </fill>
    <fill>
      <patternFill patternType="lightUp">
        <bgColor rgb="FFFFFFB3"/>
      </patternFill>
    </fill>
    <fill>
      <patternFill patternType="solid">
        <fgColor theme="0" tint="-0.14999847407452621"/>
        <bgColor indexed="64"/>
      </patternFill>
    </fill>
    <fill>
      <patternFill patternType="solid">
        <fgColor theme="0" tint="-4.9989318521683403E-2"/>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diagonal/>
    </border>
    <border>
      <left style="double">
        <color indexed="64"/>
      </left>
      <right/>
      <top/>
      <bottom/>
      <diagonal/>
    </border>
    <border>
      <left style="double">
        <color indexed="64"/>
      </left>
      <right style="double">
        <color indexed="64"/>
      </right>
      <top/>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double">
        <color indexed="64"/>
      </left>
      <right style="double">
        <color indexed="64"/>
      </right>
      <top style="thin">
        <color indexed="64"/>
      </top>
      <bottom style="double">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auto="1"/>
      </left>
      <right style="dotted">
        <color auto="1"/>
      </right>
      <top/>
      <bottom/>
      <diagonal/>
    </border>
    <border>
      <left style="medium">
        <color indexed="64"/>
      </left>
      <right style="dotted">
        <color auto="1"/>
      </right>
      <top/>
      <bottom/>
      <diagonal/>
    </border>
    <border>
      <left style="medium">
        <color indexed="64"/>
      </left>
      <right style="dotted">
        <color auto="1"/>
      </right>
      <top/>
      <bottom style="medium">
        <color indexed="64"/>
      </bottom>
      <diagonal/>
    </border>
    <border>
      <left/>
      <right style="dotted">
        <color auto="1"/>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medium">
        <color indexed="64"/>
      </left>
      <right style="dotted">
        <color auto="1"/>
      </right>
      <top style="medium">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style="medium">
        <color indexed="64"/>
      </top>
      <bottom style="medium">
        <color indexed="64"/>
      </bottom>
      <diagonal/>
    </border>
  </borders>
  <cellStyleXfs count="193">
    <xf numFmtId="0" fontId="0" fillId="0" borderId="0"/>
    <xf numFmtId="0" fontId="2" fillId="0" borderId="0"/>
    <xf numFmtId="0" fontId="35" fillId="2" borderId="0" applyNumberFormat="0" applyBorder="0" applyAlignment="0" applyProtection="0"/>
    <xf numFmtId="0" fontId="26" fillId="12" borderId="1" applyNumberFormat="0" applyAlignment="0" applyProtection="0"/>
    <xf numFmtId="0" fontId="27" fillId="13" borderId="2" applyNumberFormat="0" applyAlignment="0" applyProtection="0"/>
    <xf numFmtId="166" fontId="4" fillId="0" borderId="0" applyFont="0" applyFill="0" applyBorder="0" applyAlignment="0" applyProtection="0"/>
    <xf numFmtId="165" fontId="4" fillId="0" borderId="0" applyFont="0" applyFill="0" applyBorder="0" applyAlignment="0" applyProtection="0"/>
    <xf numFmtId="0" fontId="39" fillId="0" borderId="0" applyNumberFormat="0" applyFill="0" applyBorder="0" applyAlignment="0" applyProtection="0"/>
    <xf numFmtId="0" fontId="29" fillId="3"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7" fillId="0" borderId="0" applyNumberFormat="0" applyFill="0" applyBorder="0" applyAlignment="0" applyProtection="0">
      <alignment vertical="top"/>
      <protection locked="0"/>
    </xf>
    <xf numFmtId="0" fontId="30" fillId="4" borderId="1" applyNumberFormat="0" applyAlignment="0" applyProtection="0"/>
    <xf numFmtId="166" fontId="4" fillId="0" borderId="0" applyFont="0" applyFill="0" applyBorder="0" applyAlignment="0" applyProtection="0"/>
    <xf numFmtId="166" fontId="4" fillId="0" borderId="0" applyFont="0" applyFill="0" applyBorder="0" applyAlignment="0" applyProtection="0"/>
    <xf numFmtId="0" fontId="28" fillId="0" borderId="3" applyNumberFormat="0" applyFill="0" applyAlignment="0" applyProtection="0"/>
    <xf numFmtId="166" fontId="4" fillId="0" borderId="0" applyFont="0" applyFill="0" applyBorder="0" applyAlignment="0" applyProtection="0"/>
    <xf numFmtId="166" fontId="48" fillId="0" borderId="0" applyFont="0" applyFill="0" applyBorder="0" applyAlignment="0" applyProtection="0"/>
    <xf numFmtId="166" fontId="4" fillId="0" borderId="0" applyFont="0" applyFill="0" applyBorder="0" applyAlignment="0" applyProtection="0"/>
    <xf numFmtId="0" fontId="34" fillId="14" borderId="0" applyNumberFormat="0" applyBorder="0" applyAlignment="0" applyProtection="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2"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8" fillId="0" borderId="0"/>
    <xf numFmtId="0" fontId="48" fillId="0" borderId="0"/>
    <xf numFmtId="0" fontId="48" fillId="0" borderId="0"/>
    <xf numFmtId="0" fontId="48" fillId="0" borderId="0"/>
    <xf numFmtId="0" fontId="48" fillId="0" borderId="0"/>
    <xf numFmtId="0" fontId="4" fillId="0" borderId="0"/>
    <xf numFmtId="0" fontId="2" fillId="0" borderId="0"/>
    <xf numFmtId="0" fontId="2" fillId="15" borderId="7" applyNumberFormat="0" applyFont="0" applyAlignment="0" applyProtection="0"/>
    <xf numFmtId="0" fontId="38" fillId="12"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4" fontId="10" fillId="14" borderId="9" applyNumberFormat="0" applyProtection="0">
      <alignment vertical="center"/>
    </xf>
    <xf numFmtId="4" fontId="11" fillId="16" borderId="9" applyNumberFormat="0" applyProtection="0">
      <alignment vertical="center"/>
    </xf>
    <xf numFmtId="4" fontId="10" fillId="16" borderId="9" applyNumberFormat="0" applyProtection="0">
      <alignment horizontal="left" vertical="center" indent="1"/>
    </xf>
    <xf numFmtId="0" fontId="10" fillId="16" borderId="9" applyNumberFormat="0" applyProtection="0">
      <alignment horizontal="left" vertical="top" indent="1"/>
    </xf>
    <xf numFmtId="4" fontId="10" fillId="17" borderId="0" applyNumberFormat="0" applyProtection="0">
      <alignment horizontal="left" vertical="center" indent="1"/>
    </xf>
    <xf numFmtId="4" fontId="10" fillId="18" borderId="0" applyNumberFormat="0" applyProtection="0">
      <alignment horizontal="left" vertical="center" indent="1"/>
    </xf>
    <xf numFmtId="4" fontId="8" fillId="2" borderId="9" applyNumberFormat="0" applyProtection="0">
      <alignment horizontal="right" vertical="center"/>
    </xf>
    <xf numFmtId="4" fontId="8" fillId="5" borderId="9" applyNumberFormat="0" applyProtection="0">
      <alignment horizontal="right" vertical="center"/>
    </xf>
    <xf numFmtId="4" fontId="8" fillId="9" borderId="9" applyNumberFormat="0" applyProtection="0">
      <alignment horizontal="right" vertical="center"/>
    </xf>
    <xf numFmtId="4" fontId="8" fillId="7" borderId="9" applyNumberFormat="0" applyProtection="0">
      <alignment horizontal="right" vertical="center"/>
    </xf>
    <xf numFmtId="4" fontId="8" fillId="8" borderId="9" applyNumberFormat="0" applyProtection="0">
      <alignment horizontal="right" vertical="center"/>
    </xf>
    <xf numFmtId="4" fontId="8" fillId="11" borderId="9" applyNumberFormat="0" applyProtection="0">
      <alignment horizontal="right" vertical="center"/>
    </xf>
    <xf numFmtId="4" fontId="8" fillId="10" borderId="9" applyNumberFormat="0" applyProtection="0">
      <alignment horizontal="right" vertical="center"/>
    </xf>
    <xf numFmtId="4" fontId="8" fillId="19" borderId="9" applyNumberFormat="0" applyProtection="0">
      <alignment horizontal="right" vertical="center"/>
    </xf>
    <xf numFmtId="4" fontId="8" fillId="6" borderId="9" applyNumberFormat="0" applyProtection="0">
      <alignment horizontal="right" vertical="center"/>
    </xf>
    <xf numFmtId="4" fontId="10" fillId="20" borderId="10" applyNumberFormat="0" applyProtection="0">
      <alignment horizontal="left" vertical="center" indent="1"/>
    </xf>
    <xf numFmtId="4" fontId="8" fillId="21" borderId="0" applyNumberFormat="0" applyProtection="0">
      <alignment horizontal="left" vertical="center" indent="1"/>
    </xf>
    <xf numFmtId="4" fontId="12" fillId="22" borderId="0" applyNumberFormat="0" applyProtection="0">
      <alignment horizontal="left" vertical="center" indent="1"/>
    </xf>
    <xf numFmtId="4" fontId="8" fillId="18" borderId="9" applyNumberFormat="0" applyProtection="0">
      <alignment horizontal="right" vertical="center"/>
    </xf>
    <xf numFmtId="4" fontId="8" fillId="21" borderId="0" applyNumberFormat="0" applyProtection="0">
      <alignment horizontal="left" vertical="center" indent="1"/>
    </xf>
    <xf numFmtId="4" fontId="8" fillId="17" borderId="0" applyNumberFormat="0" applyProtection="0">
      <alignment horizontal="left" vertical="center" indent="1"/>
    </xf>
    <xf numFmtId="0" fontId="4" fillId="22" borderId="9" applyNumberFormat="0" applyProtection="0">
      <alignment horizontal="left" vertical="center" indent="1"/>
    </xf>
    <xf numFmtId="0" fontId="4" fillId="22" borderId="9" applyNumberFormat="0" applyProtection="0">
      <alignment horizontal="left" vertical="top" indent="1"/>
    </xf>
    <xf numFmtId="0" fontId="4" fillId="17" borderId="9" applyNumberFormat="0" applyProtection="0">
      <alignment horizontal="left" vertical="center" indent="1"/>
    </xf>
    <xf numFmtId="0" fontId="4" fillId="17" borderId="9" applyNumberFormat="0" applyProtection="0">
      <alignment horizontal="left" vertical="top" indent="1"/>
    </xf>
    <xf numFmtId="0" fontId="4" fillId="23" borderId="9" applyNumberFormat="0" applyProtection="0">
      <alignment horizontal="left" vertical="center" indent="1"/>
    </xf>
    <xf numFmtId="0" fontId="4" fillId="23" borderId="9" applyNumberFormat="0" applyProtection="0">
      <alignment horizontal="left" vertical="top" indent="1"/>
    </xf>
    <xf numFmtId="0" fontId="4" fillId="24" borderId="9" applyNumberFormat="0" applyProtection="0">
      <alignment horizontal="left" vertical="center" indent="1"/>
    </xf>
    <xf numFmtId="0" fontId="4" fillId="24" borderId="9" applyNumberFormat="0" applyProtection="0">
      <alignment horizontal="left" vertical="top" indent="1"/>
    </xf>
    <xf numFmtId="0" fontId="2" fillId="25" borderId="11" applyNumberFormat="0">
      <protection locked="0"/>
    </xf>
    <xf numFmtId="4" fontId="8" fillId="26" borderId="9" applyNumberFormat="0" applyProtection="0">
      <alignment vertical="center"/>
    </xf>
    <xf numFmtId="4" fontId="13" fillId="26" borderId="9" applyNumberFormat="0" applyProtection="0">
      <alignment vertical="center"/>
    </xf>
    <xf numFmtId="4" fontId="8" fillId="26" borderId="9" applyNumberFormat="0" applyProtection="0">
      <alignment horizontal="left" vertical="center" indent="1"/>
    </xf>
    <xf numFmtId="0" fontId="8" fillId="26" borderId="9" applyNumberFormat="0" applyProtection="0">
      <alignment horizontal="left" vertical="top" indent="1"/>
    </xf>
    <xf numFmtId="4" fontId="8" fillId="21" borderId="9" applyNumberFormat="0" applyProtection="0">
      <alignment horizontal="right" vertical="center"/>
    </xf>
    <xf numFmtId="4" fontId="13" fillId="21" borderId="9" applyNumberFormat="0" applyProtection="0">
      <alignment horizontal="right" vertical="center"/>
    </xf>
    <xf numFmtId="4" fontId="8" fillId="18" borderId="9" applyNumberFormat="0" applyProtection="0">
      <alignment horizontal="left" vertical="center" indent="1"/>
    </xf>
    <xf numFmtId="4" fontId="8" fillId="18" borderId="9" applyNumberFormat="0" applyProtection="0">
      <alignment horizontal="left" vertical="center" indent="1"/>
    </xf>
    <xf numFmtId="0" fontId="8" fillId="17" borderId="9" applyNumberFormat="0" applyProtection="0">
      <alignment horizontal="left" vertical="top" indent="1"/>
    </xf>
    <xf numFmtId="4" fontId="14" fillId="27" borderId="0" applyNumberFormat="0" applyProtection="0">
      <alignment horizontal="left" vertical="center" indent="1"/>
    </xf>
    <xf numFmtId="4" fontId="9" fillId="21" borderId="9" applyNumberFormat="0" applyProtection="0">
      <alignment horizontal="right" vertical="center"/>
    </xf>
    <xf numFmtId="0" fontId="41" fillId="0" borderId="0" applyNumberFormat="0" applyFill="0" applyBorder="0" applyAlignment="0" applyProtection="0"/>
    <xf numFmtId="0" fontId="4" fillId="0" borderId="0">
      <alignment vertical="top"/>
    </xf>
    <xf numFmtId="0" fontId="4" fillId="0" borderId="0">
      <alignment vertical="top"/>
    </xf>
    <xf numFmtId="0" fontId="4" fillId="0" borderId="0"/>
    <xf numFmtId="0" fontId="2" fillId="0" borderId="0"/>
    <xf numFmtId="0" fontId="2" fillId="0" borderId="0">
      <alignment vertical="top"/>
    </xf>
    <xf numFmtId="0" fontId="4" fillId="0" borderId="0"/>
    <xf numFmtId="0" fontId="4" fillId="0" borderId="0">
      <alignment vertical="top"/>
    </xf>
    <xf numFmtId="0" fontId="2" fillId="0" borderId="0"/>
    <xf numFmtId="0" fontId="48" fillId="0" borderId="0"/>
    <xf numFmtId="0" fontId="4" fillId="0" borderId="0">
      <alignment vertical="top"/>
    </xf>
    <xf numFmtId="0" fontId="25" fillId="0" borderId="0"/>
    <xf numFmtId="0" fontId="4" fillId="0" borderId="0">
      <alignment vertical="top"/>
    </xf>
    <xf numFmtId="0" fontId="4" fillId="0" borderId="0">
      <alignment vertical="top"/>
    </xf>
    <xf numFmtId="0" fontId="49" fillId="0" borderId="0"/>
    <xf numFmtId="0" fontId="2" fillId="0" borderId="0"/>
    <xf numFmtId="0" fontId="24" fillId="0" borderId="0"/>
    <xf numFmtId="0" fontId="4" fillId="0" borderId="0"/>
    <xf numFmtId="0" fontId="2" fillId="0" borderId="0"/>
    <xf numFmtId="0" fontId="8" fillId="0" borderId="0">
      <alignment vertical="top"/>
    </xf>
    <xf numFmtId="0" fontId="8" fillId="0" borderId="0">
      <alignment vertical="top"/>
    </xf>
    <xf numFmtId="0" fontId="36" fillId="0" borderId="0" applyNumberFormat="0" applyFill="0" applyBorder="0" applyAlignment="0" applyProtection="0"/>
    <xf numFmtId="0" fontId="37" fillId="0" borderId="12" applyNumberFormat="0" applyFill="0" applyAlignment="0" applyProtection="0"/>
    <xf numFmtId="165" fontId="2" fillId="0" borderId="0" applyFont="0" applyFill="0" applyBorder="0" applyAlignment="0" applyProtection="0"/>
    <xf numFmtId="0" fontId="40" fillId="0" borderId="0" applyNumberFormat="0" applyFill="0" applyBorder="0" applyAlignment="0" applyProtection="0"/>
    <xf numFmtId="165" fontId="67" fillId="0" borderId="0" applyFont="0" applyFill="0" applyBorder="0" applyAlignment="0" applyProtection="0"/>
  </cellStyleXfs>
  <cellXfs count="868">
    <xf numFmtId="0" fontId="0" fillId="0" borderId="0" xfId="0"/>
    <xf numFmtId="4" fontId="5" fillId="30" borderId="35" xfId="171" applyNumberFormat="1" applyFont="1" applyFill="1" applyBorder="1" applyAlignment="1" applyProtection="1">
      <alignment horizontal="center" vertical="center" wrapText="1"/>
    </xf>
    <xf numFmtId="0" fontId="2" fillId="30" borderId="0" xfId="0" applyFont="1" applyFill="1" applyProtection="1"/>
    <xf numFmtId="0" fontId="2" fillId="30" borderId="18" xfId="173" applyFont="1" applyFill="1" applyBorder="1" applyAlignment="1" applyProtection="1">
      <alignment horizontal="center" vertical="center" wrapText="1"/>
    </xf>
    <xf numFmtId="0" fontId="4" fillId="30" borderId="18" xfId="0" applyFont="1" applyFill="1" applyBorder="1" applyAlignment="1" applyProtection="1">
      <alignment horizontal="center" vertical="center" wrapText="1"/>
    </xf>
    <xf numFmtId="0" fontId="4" fillId="30" borderId="32" xfId="0" applyFont="1" applyFill="1" applyBorder="1" applyAlignment="1" applyProtection="1">
      <alignment horizontal="center" vertical="center" wrapText="1"/>
    </xf>
    <xf numFmtId="0" fontId="4" fillId="30" borderId="18" xfId="173" applyFill="1" applyBorder="1" applyAlignment="1" applyProtection="1">
      <alignment horizontal="center" vertical="center" wrapText="1"/>
    </xf>
    <xf numFmtId="0" fontId="4" fillId="30" borderId="32" xfId="173" applyFill="1" applyBorder="1" applyAlignment="1" applyProtection="1">
      <alignment horizontal="center" vertical="center" wrapText="1"/>
    </xf>
    <xf numFmtId="0" fontId="3" fillId="30" borderId="0" xfId="0" applyFont="1" applyFill="1" applyProtection="1"/>
    <xf numFmtId="4" fontId="4" fillId="30" borderId="0" xfId="184" applyNumberFormat="1" applyFont="1" applyFill="1" applyBorder="1" applyAlignment="1" applyProtection="1">
      <alignment vertical="center"/>
    </xf>
    <xf numFmtId="4" fontId="3" fillId="30" borderId="11" xfId="184" applyNumberFormat="1" applyFont="1" applyFill="1" applyBorder="1" applyAlignment="1" applyProtection="1">
      <alignment vertical="center"/>
    </xf>
    <xf numFmtId="0" fontId="2" fillId="0" borderId="0" xfId="170" applyFont="1" applyFill="1" applyProtection="1"/>
    <xf numFmtId="0" fontId="3" fillId="0" borderId="0" xfId="170" applyFont="1" applyFill="1" applyProtection="1"/>
    <xf numFmtId="0" fontId="3" fillId="0" borderId="0" xfId="170" applyFont="1" applyFill="1" applyAlignment="1" applyProtection="1">
      <alignment horizontal="center"/>
    </xf>
    <xf numFmtId="0" fontId="42" fillId="32" borderId="0" xfId="170" applyFont="1" applyFill="1" applyProtection="1"/>
    <xf numFmtId="0" fontId="16" fillId="32" borderId="13" xfId="170" applyFont="1" applyFill="1" applyBorder="1" applyAlignment="1" applyProtection="1"/>
    <xf numFmtId="0" fontId="16" fillId="32" borderId="0" xfId="170" applyFont="1" applyFill="1" applyBorder="1" applyAlignment="1" applyProtection="1"/>
    <xf numFmtId="0" fontId="42" fillId="0" borderId="0" xfId="170" applyFont="1" applyFill="1" applyProtection="1"/>
    <xf numFmtId="0" fontId="5" fillId="0" borderId="0" xfId="170" applyFont="1" applyFill="1" applyAlignment="1" applyProtection="1">
      <alignment horizontal="center"/>
    </xf>
    <xf numFmtId="0" fontId="2" fillId="30" borderId="0" xfId="170" applyFont="1" applyFill="1" applyProtection="1"/>
    <xf numFmtId="0" fontId="3" fillId="30" borderId="0" xfId="170" applyFont="1" applyFill="1" applyProtection="1"/>
    <xf numFmtId="165" fontId="2" fillId="30" borderId="20" xfId="190" applyFont="1" applyFill="1" applyBorder="1" applyAlignment="1" applyProtection="1">
      <alignment horizontal="center"/>
    </xf>
    <xf numFmtId="0" fontId="2" fillId="30" borderId="0" xfId="0" applyFont="1" applyFill="1" applyBorder="1" applyProtection="1"/>
    <xf numFmtId="0" fontId="3" fillId="0" borderId="0" xfId="170" applyFont="1" applyFill="1" applyAlignment="1" applyProtection="1">
      <alignment horizontal="left"/>
    </xf>
    <xf numFmtId="0" fontId="2" fillId="0" borderId="0" xfId="170" applyFont="1" applyFill="1" applyAlignment="1" applyProtection="1">
      <alignment horizontal="left"/>
    </xf>
    <xf numFmtId="0" fontId="2" fillId="0" borderId="0" xfId="170" applyFont="1" applyAlignment="1" applyProtection="1"/>
    <xf numFmtId="0" fontId="2" fillId="0" borderId="0" xfId="170" applyNumberFormat="1" applyFont="1" applyAlignment="1" applyProtection="1"/>
    <xf numFmtId="0" fontId="0" fillId="0" borderId="0" xfId="170" applyNumberFormat="1" applyFont="1" applyAlignment="1" applyProtection="1"/>
    <xf numFmtId="0" fontId="2" fillId="0" borderId="0" xfId="1" applyFont="1" applyProtection="1"/>
    <xf numFmtId="14" fontId="3" fillId="0" borderId="0" xfId="170" applyNumberFormat="1" applyFont="1" applyFill="1" applyProtection="1"/>
    <xf numFmtId="4" fontId="3" fillId="30" borderId="71" xfId="185" applyNumberFormat="1" applyFont="1" applyFill="1" applyBorder="1" applyAlignment="1" applyProtection="1">
      <alignment horizontal="center" vertical="center"/>
    </xf>
    <xf numFmtId="4" fontId="5" fillId="0" borderId="11" xfId="184" applyNumberFormat="1" applyFont="1" applyBorder="1" applyAlignment="1" applyProtection="1">
      <alignment horizontal="center" vertical="center"/>
    </xf>
    <xf numFmtId="0" fontId="5" fillId="0" borderId="11" xfId="184" applyNumberFormat="1" applyFont="1" applyBorder="1" applyAlignment="1" applyProtection="1">
      <alignment horizontal="center" vertical="center"/>
    </xf>
    <xf numFmtId="165" fontId="0" fillId="0" borderId="11" xfId="190" applyFont="1" applyBorder="1" applyAlignment="1" applyProtection="1">
      <alignment horizontal="center" vertical="center"/>
    </xf>
    <xf numFmtId="0" fontId="5" fillId="0" borderId="11" xfId="184" applyNumberFormat="1" applyFont="1" applyFill="1" applyBorder="1" applyAlignment="1" applyProtection="1">
      <alignment horizontal="center" vertical="center"/>
    </xf>
    <xf numFmtId="0" fontId="6" fillId="30" borderId="74" xfId="0" applyFont="1" applyFill="1" applyBorder="1" applyAlignment="1" applyProtection="1">
      <alignment horizontal="left" vertical="center" indent="2"/>
    </xf>
    <xf numFmtId="0" fontId="4" fillId="30" borderId="74" xfId="0" applyFont="1" applyFill="1" applyBorder="1" applyAlignment="1" applyProtection="1">
      <alignment vertical="center"/>
    </xf>
    <xf numFmtId="0" fontId="2" fillId="30" borderId="74" xfId="0" applyFont="1" applyFill="1" applyBorder="1" applyAlignment="1" applyProtection="1">
      <alignment vertical="center"/>
    </xf>
    <xf numFmtId="0" fontId="6" fillId="30" borderId="74" xfId="0" applyFont="1" applyFill="1" applyBorder="1" applyAlignment="1" applyProtection="1">
      <alignment vertical="center"/>
    </xf>
    <xf numFmtId="0" fontId="6" fillId="30" borderId="75" xfId="0" applyFont="1" applyFill="1" applyBorder="1" applyAlignment="1" applyProtection="1">
      <alignment horizontal="left" vertical="center" indent="2"/>
    </xf>
    <xf numFmtId="0" fontId="4" fillId="30" borderId="76" xfId="0" applyFont="1" applyFill="1" applyBorder="1" applyAlignment="1" applyProtection="1">
      <alignment horizontal="left" vertical="center"/>
    </xf>
    <xf numFmtId="0" fontId="15" fillId="30" borderId="52" xfId="0" applyFont="1" applyFill="1" applyBorder="1" applyAlignment="1" applyProtection="1">
      <alignment horizontal="right" vertical="center"/>
    </xf>
    <xf numFmtId="167" fontId="6" fillId="31" borderId="33" xfId="190" applyNumberFormat="1" applyFont="1" applyFill="1" applyBorder="1" applyAlignment="1" applyProtection="1">
      <alignment vertical="center"/>
      <protection locked="0"/>
    </xf>
    <xf numFmtId="167" fontId="6" fillId="30" borderId="24" xfId="190" applyNumberFormat="1" applyFont="1" applyFill="1" applyBorder="1" applyAlignment="1" applyProtection="1">
      <alignment vertical="center"/>
    </xf>
    <xf numFmtId="0" fontId="3" fillId="31" borderId="52" xfId="190" applyNumberFormat="1" applyFont="1" applyFill="1" applyBorder="1" applyAlignment="1" applyProtection="1">
      <alignment horizontal="center"/>
      <protection locked="0"/>
    </xf>
    <xf numFmtId="0" fontId="6" fillId="30" borderId="59" xfId="0" applyFont="1" applyFill="1" applyBorder="1" applyAlignment="1" applyProtection="1">
      <alignment horizontal="left" vertical="center" wrapText="1" indent="2"/>
    </xf>
    <xf numFmtId="15" fontId="47" fillId="0" borderId="0" xfId="170" applyNumberFormat="1" applyFont="1" applyFill="1" applyProtection="1"/>
    <xf numFmtId="0" fontId="17" fillId="30" borderId="0" xfId="0" applyFont="1" applyFill="1" applyBorder="1" applyAlignment="1" applyProtection="1">
      <alignment horizontal="center" vertical="center" wrapText="1"/>
    </xf>
    <xf numFmtId="0" fontId="2" fillId="0" borderId="0" xfId="170" applyFont="1"/>
    <xf numFmtId="0" fontId="3" fillId="0" borderId="0" xfId="170" applyFont="1"/>
    <xf numFmtId="0" fontId="3" fillId="0" borderId="0" xfId="170" applyFont="1" applyAlignment="1">
      <alignment horizontal="center"/>
    </xf>
    <xf numFmtId="0" fontId="3" fillId="30" borderId="0" xfId="0" applyFont="1" applyFill="1"/>
    <xf numFmtId="0" fontId="3" fillId="30" borderId="52" xfId="0" applyFont="1" applyFill="1" applyBorder="1"/>
    <xf numFmtId="0" fontId="2" fillId="30" borderId="0" xfId="170" applyFont="1" applyFill="1"/>
    <xf numFmtId="0" fontId="2" fillId="0" borderId="0" xfId="1"/>
    <xf numFmtId="0" fontId="53" fillId="16" borderId="11" xfId="183" applyFont="1" applyFill="1" applyBorder="1"/>
    <xf numFmtId="0" fontId="53" fillId="0" borderId="0" xfId="170" applyFont="1"/>
    <xf numFmtId="0" fontId="0" fillId="0" borderId="0" xfId="170" applyFont="1"/>
    <xf numFmtId="0" fontId="53" fillId="28" borderId="0" xfId="183" applyFont="1" applyFill="1"/>
    <xf numFmtId="0" fontId="53" fillId="30" borderId="11" xfId="183" applyFont="1" applyFill="1" applyBorder="1" applyAlignment="1">
      <alignment horizontal="left" vertical="top" wrapText="1"/>
    </xf>
    <xf numFmtId="0" fontId="53" fillId="30" borderId="0" xfId="170" applyFont="1" applyFill="1"/>
    <xf numFmtId="0" fontId="54" fillId="28" borderId="0" xfId="183" applyFont="1" applyFill="1"/>
    <xf numFmtId="0" fontId="53" fillId="33" borderId="11" xfId="183" applyFont="1" applyFill="1" applyBorder="1"/>
    <xf numFmtId="0" fontId="53" fillId="0" borderId="0" xfId="1" applyFont="1"/>
    <xf numFmtId="0" fontId="53" fillId="34" borderId="11" xfId="183" applyFont="1" applyFill="1" applyBorder="1" applyAlignment="1">
      <alignment horizontal="left" vertical="top" wrapText="1"/>
    </xf>
    <xf numFmtId="0" fontId="2" fillId="0" borderId="0" xfId="170" applyFont="1" applyFill="1" applyAlignment="1" applyProtection="1">
      <alignment vertical="top" wrapText="1"/>
    </xf>
    <xf numFmtId="0" fontId="4" fillId="30" borderId="0" xfId="0" applyFont="1" applyFill="1" applyAlignment="1">
      <alignment vertical="center"/>
    </xf>
    <xf numFmtId="0" fontId="18" fillId="30" borderId="0" xfId="13" applyFont="1" applyFill="1" applyAlignment="1" applyProtection="1">
      <alignment vertical="center"/>
    </xf>
    <xf numFmtId="0" fontId="4" fillId="30" borderId="0" xfId="173" applyFont="1" applyFill="1" applyAlignment="1">
      <alignment vertical="center"/>
    </xf>
    <xf numFmtId="0" fontId="56" fillId="35" borderId="93" xfId="0" applyFont="1" applyFill="1" applyBorder="1" applyAlignment="1">
      <alignment vertical="center"/>
    </xf>
    <xf numFmtId="0" fontId="57" fillId="35" borderId="93" xfId="0" applyFont="1" applyFill="1" applyBorder="1" applyAlignment="1">
      <alignment vertical="center"/>
    </xf>
    <xf numFmtId="0" fontId="58" fillId="35" borderId="93" xfId="0" applyFont="1" applyFill="1" applyBorder="1" applyAlignment="1">
      <alignment vertical="center"/>
    </xf>
    <xf numFmtId="0" fontId="58" fillId="35" borderId="88" xfId="0" applyFont="1" applyFill="1" applyBorder="1" applyAlignment="1">
      <alignment horizontal="right" vertical="center"/>
    </xf>
    <xf numFmtId="0" fontId="58" fillId="35" borderId="93" xfId="0" applyFont="1" applyFill="1" applyBorder="1" applyAlignment="1">
      <alignment vertical="center" wrapText="1"/>
    </xf>
    <xf numFmtId="9" fontId="58" fillId="35" borderId="88" xfId="0" applyNumberFormat="1" applyFont="1" applyFill="1" applyBorder="1" applyAlignment="1">
      <alignment horizontal="right" vertical="center"/>
    </xf>
    <xf numFmtId="0" fontId="59" fillId="0" borderId="88" xfId="0" applyFont="1" applyBorder="1" applyAlignment="1">
      <alignment horizontal="right" vertical="center"/>
    </xf>
    <xf numFmtId="0" fontId="59" fillId="0" borderId="93" xfId="0" applyFont="1" applyBorder="1" applyAlignment="1">
      <alignment vertical="center"/>
    </xf>
    <xf numFmtId="9" fontId="59" fillId="0" borderId="88" xfId="0" applyNumberFormat="1" applyFont="1" applyBorder="1" applyAlignment="1">
      <alignment horizontal="right" vertical="center"/>
    </xf>
    <xf numFmtId="0" fontId="56" fillId="0" borderId="93" xfId="0" applyFont="1" applyBorder="1" applyAlignment="1">
      <alignment vertical="center"/>
    </xf>
    <xf numFmtId="0" fontId="59" fillId="0" borderId="78" xfId="0" applyFont="1" applyBorder="1" applyAlignment="1">
      <alignment vertical="center"/>
    </xf>
    <xf numFmtId="9" fontId="59" fillId="0" borderId="94" xfId="0" applyNumberFormat="1" applyFont="1" applyBorder="1" applyAlignment="1">
      <alignment horizontal="right" vertical="center"/>
    </xf>
    <xf numFmtId="0" fontId="58" fillId="35" borderId="88" xfId="0" applyFont="1" applyFill="1" applyBorder="1" applyAlignment="1">
      <alignment vertical="center"/>
    </xf>
    <xf numFmtId="0" fontId="0" fillId="30" borderId="0" xfId="0" applyFill="1" applyAlignment="1">
      <alignment vertical="center"/>
    </xf>
    <xf numFmtId="0" fontId="2" fillId="30" borderId="0" xfId="171" applyFill="1" applyAlignment="1" applyProtection="1">
      <alignment vertical="center"/>
    </xf>
    <xf numFmtId="0" fontId="22" fillId="30" borderId="0" xfId="185" applyFont="1" applyFill="1" applyAlignment="1" applyProtection="1">
      <alignment vertical="center"/>
    </xf>
    <xf numFmtId="0" fontId="22" fillId="30" borderId="0" xfId="185" applyFont="1" applyFill="1" applyAlignment="1" applyProtection="1">
      <alignment horizontal="center" vertical="center"/>
    </xf>
    <xf numFmtId="0" fontId="5" fillId="30" borderId="0" xfId="171" applyFont="1" applyFill="1" applyAlignment="1" applyProtection="1">
      <alignment vertical="center"/>
    </xf>
    <xf numFmtId="0" fontId="2" fillId="30" borderId="0" xfId="171" applyFill="1" applyAlignment="1" applyProtection="1">
      <alignment horizontal="center" vertical="center"/>
    </xf>
    <xf numFmtId="0" fontId="6" fillId="30" borderId="0" xfId="171" applyFont="1" applyFill="1" applyAlignment="1" applyProtection="1">
      <alignment vertical="center"/>
    </xf>
    <xf numFmtId="0" fontId="2" fillId="30" borderId="0" xfId="175" applyFill="1" applyAlignment="1" applyProtection="1">
      <alignment vertical="center"/>
    </xf>
    <xf numFmtId="0" fontId="5" fillId="30" borderId="34" xfId="171" applyFont="1" applyFill="1" applyBorder="1" applyAlignment="1" applyProtection="1">
      <alignment horizontal="center" vertical="center"/>
    </xf>
    <xf numFmtId="0" fontId="5" fillId="30" borderId="0" xfId="171" applyFont="1" applyFill="1" applyBorder="1" applyAlignment="1" applyProtection="1">
      <alignment horizontal="center" vertical="center"/>
    </xf>
    <xf numFmtId="0" fontId="5" fillId="30" borderId="35" xfId="171" applyFont="1" applyFill="1" applyBorder="1" applyAlignment="1" applyProtection="1">
      <alignment horizontal="center" vertical="center"/>
    </xf>
    <xf numFmtId="0" fontId="2" fillId="30" borderId="34" xfId="171" applyFont="1" applyFill="1" applyBorder="1" applyAlignment="1" applyProtection="1">
      <alignment vertical="center"/>
    </xf>
    <xf numFmtId="0" fontId="2" fillId="30" borderId="0" xfId="171" applyFont="1" applyFill="1" applyBorder="1" applyAlignment="1" applyProtection="1">
      <alignment vertical="center"/>
    </xf>
    <xf numFmtId="0" fontId="2" fillId="30" borderId="35" xfId="171" applyFont="1" applyFill="1" applyBorder="1" applyAlignment="1" applyProtection="1">
      <alignment vertical="center"/>
    </xf>
    <xf numFmtId="4" fontId="2" fillId="30" borderId="35" xfId="171" applyNumberFormat="1" applyFont="1" applyFill="1" applyBorder="1" applyAlignment="1" applyProtection="1">
      <alignment vertical="center"/>
    </xf>
    <xf numFmtId="0" fontId="5" fillId="30" borderId="34" xfId="171" applyFont="1" applyFill="1" applyBorder="1" applyAlignment="1" applyProtection="1">
      <alignment horizontal="left" vertical="center"/>
    </xf>
    <xf numFmtId="167" fontId="5" fillId="30" borderId="35" xfId="171" applyNumberFormat="1" applyFont="1" applyFill="1" applyBorder="1" applyAlignment="1" applyProtection="1">
      <alignment vertical="center"/>
    </xf>
    <xf numFmtId="167" fontId="2" fillId="30" borderId="35" xfId="171" applyNumberFormat="1" applyFont="1" applyFill="1" applyBorder="1" applyAlignment="1" applyProtection="1">
      <alignment vertical="center"/>
    </xf>
    <xf numFmtId="0" fontId="3" fillId="30" borderId="0" xfId="171" applyFont="1" applyFill="1" applyBorder="1" applyAlignment="1" applyProtection="1">
      <alignment horizontal="left" vertical="center"/>
    </xf>
    <xf numFmtId="0" fontId="2" fillId="30" borderId="35" xfId="171" applyFont="1" applyFill="1" applyBorder="1" applyAlignment="1" applyProtection="1">
      <alignment horizontal="center" vertical="center"/>
    </xf>
    <xf numFmtId="167" fontId="2" fillId="31" borderId="35" xfId="190" applyNumberFormat="1" applyFont="1" applyFill="1" applyBorder="1" applyAlignment="1" applyProtection="1">
      <alignment vertical="center"/>
      <protection locked="0"/>
    </xf>
    <xf numFmtId="167" fontId="50" fillId="30" borderId="35" xfId="171" applyNumberFormat="1" applyFont="1" applyFill="1" applyBorder="1" applyAlignment="1" applyProtection="1">
      <alignment vertical="center"/>
    </xf>
    <xf numFmtId="167" fontId="51" fillId="30" borderId="35" xfId="171" applyNumberFormat="1" applyFont="1" applyFill="1" applyBorder="1" applyAlignment="1" applyProtection="1">
      <alignment vertical="center"/>
    </xf>
    <xf numFmtId="37" fontId="2" fillId="30" borderId="0" xfId="171" applyNumberFormat="1" applyFont="1" applyFill="1" applyBorder="1" applyAlignment="1" applyProtection="1">
      <alignment vertical="center"/>
    </xf>
    <xf numFmtId="0" fontId="3" fillId="30" borderId="0" xfId="171" quotePrefix="1" applyFont="1" applyFill="1" applyBorder="1" applyAlignment="1" applyProtection="1">
      <alignment horizontal="left" vertical="center"/>
    </xf>
    <xf numFmtId="0" fontId="2" fillId="30" borderId="35" xfId="171" quotePrefix="1" applyFont="1" applyFill="1" applyBorder="1" applyAlignment="1" applyProtection="1">
      <alignment horizontal="center" vertical="center"/>
    </xf>
    <xf numFmtId="0" fontId="3" fillId="30" borderId="35" xfId="171" quotePrefix="1" applyFont="1" applyFill="1" applyBorder="1" applyAlignment="1" applyProtection="1">
      <alignment horizontal="left" vertical="center"/>
    </xf>
    <xf numFmtId="167" fontId="3" fillId="30" borderId="35" xfId="171" quotePrefix="1" applyNumberFormat="1" applyFont="1" applyFill="1" applyBorder="1" applyAlignment="1" applyProtection="1">
      <alignment vertical="center"/>
    </xf>
    <xf numFmtId="167" fontId="50" fillId="30" borderId="35" xfId="171" quotePrefix="1" applyNumberFormat="1" applyFont="1" applyFill="1" applyBorder="1" applyAlignment="1" applyProtection="1">
      <alignment vertical="center"/>
    </xf>
    <xf numFmtId="167" fontId="2" fillId="30" borderId="43" xfId="171" applyNumberFormat="1" applyFont="1" applyFill="1" applyBorder="1" applyAlignment="1" applyProtection="1">
      <alignment vertical="center"/>
    </xf>
    <xf numFmtId="0" fontId="2" fillId="30" borderId="44" xfId="171" applyFont="1" applyFill="1" applyBorder="1" applyAlignment="1" applyProtection="1">
      <alignment vertical="center"/>
    </xf>
    <xf numFmtId="0" fontId="2" fillId="30" borderId="45" xfId="171" applyFont="1" applyFill="1" applyBorder="1" applyAlignment="1" applyProtection="1">
      <alignment vertical="center"/>
    </xf>
    <xf numFmtId="0" fontId="2" fillId="30" borderId="37" xfId="171" applyFont="1" applyFill="1" applyBorder="1" applyAlignment="1" applyProtection="1">
      <alignment vertical="center"/>
    </xf>
    <xf numFmtId="0" fontId="5" fillId="30" borderId="36" xfId="171" applyFont="1" applyFill="1" applyBorder="1" applyAlignment="1" applyProtection="1">
      <alignment horizontal="left" vertical="center"/>
    </xf>
    <xf numFmtId="0" fontId="2" fillId="30" borderId="46" xfId="171" applyFont="1" applyFill="1" applyBorder="1" applyAlignment="1" applyProtection="1">
      <alignment vertical="center"/>
    </xf>
    <xf numFmtId="0" fontId="2" fillId="30" borderId="47" xfId="171" applyFont="1" applyFill="1" applyBorder="1" applyAlignment="1" applyProtection="1">
      <alignment vertical="center"/>
    </xf>
    <xf numFmtId="0" fontId="2" fillId="30" borderId="38" xfId="171" applyFont="1" applyFill="1" applyBorder="1" applyAlignment="1" applyProtection="1">
      <alignment vertical="center"/>
    </xf>
    <xf numFmtId="4" fontId="2" fillId="30" borderId="38" xfId="171" applyNumberFormat="1" applyFont="1" applyFill="1" applyBorder="1" applyAlignment="1" applyProtection="1">
      <alignment vertical="center"/>
    </xf>
    <xf numFmtId="4" fontId="2" fillId="30" borderId="0" xfId="171" applyNumberFormat="1" applyFont="1" applyFill="1" applyAlignment="1" applyProtection="1">
      <alignment vertical="center"/>
    </xf>
    <xf numFmtId="0" fontId="2" fillId="30" borderId="34" xfId="171" applyFont="1" applyFill="1" applyBorder="1" applyAlignment="1" applyProtection="1">
      <alignment horizontal="center" vertical="center"/>
    </xf>
    <xf numFmtId="167" fontId="2" fillId="30" borderId="37" xfId="171" applyNumberFormat="1" applyFont="1" applyFill="1" applyBorder="1" applyAlignment="1" applyProtection="1">
      <alignment vertical="center"/>
    </xf>
    <xf numFmtId="0" fontId="5" fillId="30" borderId="34" xfId="171" quotePrefix="1" applyNumberFormat="1" applyFont="1" applyFill="1" applyBorder="1" applyAlignment="1" applyProtection="1">
      <alignment horizontal="center" vertical="center"/>
    </xf>
    <xf numFmtId="0" fontId="2" fillId="30" borderId="34" xfId="171" applyNumberFormat="1" applyFont="1" applyFill="1" applyBorder="1" applyAlignment="1" applyProtection="1">
      <alignment horizontal="center" vertical="center"/>
    </xf>
    <xf numFmtId="0" fontId="3" fillId="30" borderId="0" xfId="171" applyFont="1" applyFill="1" applyBorder="1" applyAlignment="1" applyProtection="1">
      <alignment vertical="center"/>
    </xf>
    <xf numFmtId="0" fontId="2" fillId="30" borderId="0" xfId="171" applyFont="1" applyFill="1" applyBorder="1" applyAlignment="1" applyProtection="1">
      <alignment horizontal="left" vertical="center"/>
    </xf>
    <xf numFmtId="167" fontId="3" fillId="30" borderId="35" xfId="171" applyNumberFormat="1" applyFont="1" applyFill="1" applyBorder="1" applyAlignment="1" applyProtection="1">
      <alignment vertical="center"/>
    </xf>
    <xf numFmtId="0" fontId="3" fillId="30" borderId="34" xfId="171" applyFont="1" applyFill="1" applyBorder="1" applyAlignment="1" applyProtection="1">
      <alignment horizontal="center" vertical="center"/>
    </xf>
    <xf numFmtId="0" fontId="5" fillId="30" borderId="34" xfId="171" applyFont="1" applyFill="1" applyBorder="1" applyAlignment="1" applyProtection="1">
      <alignment vertical="center"/>
    </xf>
    <xf numFmtId="0" fontId="43" fillId="30" borderId="0" xfId="171" applyFont="1" applyFill="1" applyBorder="1" applyAlignment="1" applyProtection="1">
      <alignment vertical="center"/>
    </xf>
    <xf numFmtId="0" fontId="2" fillId="30" borderId="0" xfId="171" quotePrefix="1" applyFont="1" applyFill="1" applyBorder="1" applyAlignment="1" applyProtection="1">
      <alignment vertical="center"/>
    </xf>
    <xf numFmtId="0" fontId="2" fillId="30" borderId="48" xfId="171" applyFont="1" applyFill="1" applyBorder="1" applyAlignment="1" applyProtection="1">
      <alignment vertical="center"/>
    </xf>
    <xf numFmtId="0" fontId="2" fillId="30" borderId="49" xfId="171" applyFont="1" applyFill="1" applyBorder="1" applyAlignment="1" applyProtection="1">
      <alignment vertical="center"/>
    </xf>
    <xf numFmtId="0" fontId="2" fillId="30" borderId="48" xfId="171" applyFont="1" applyFill="1" applyBorder="1" applyAlignment="1" applyProtection="1">
      <alignment horizontal="center" vertical="center"/>
    </xf>
    <xf numFmtId="0" fontId="2" fillId="30" borderId="36" xfId="171" applyFont="1" applyFill="1" applyBorder="1" applyAlignment="1" applyProtection="1">
      <alignment vertical="center"/>
    </xf>
    <xf numFmtId="0" fontId="5" fillId="30" borderId="36" xfId="171" applyFont="1" applyFill="1" applyBorder="1" applyAlignment="1" applyProtection="1">
      <alignment horizontal="center" vertical="center"/>
    </xf>
    <xf numFmtId="167" fontId="3" fillId="30" borderId="38" xfId="171" applyNumberFormat="1" applyFont="1" applyFill="1" applyBorder="1" applyAlignment="1" applyProtection="1">
      <alignment vertical="center"/>
    </xf>
    <xf numFmtId="167" fontId="2" fillId="30" borderId="0" xfId="171" applyNumberFormat="1" applyFill="1" applyAlignment="1" applyProtection="1">
      <alignment vertical="center"/>
    </xf>
    <xf numFmtId="167" fontId="2" fillId="30" borderId="0" xfId="171" applyNumberFormat="1" applyFont="1" applyFill="1" applyAlignment="1" applyProtection="1">
      <alignment vertical="center"/>
    </xf>
    <xf numFmtId="0" fontId="2" fillId="30" borderId="0" xfId="171" applyFont="1" applyFill="1" applyAlignment="1" applyProtection="1">
      <alignment vertical="center"/>
    </xf>
    <xf numFmtId="167" fontId="6" fillId="30" borderId="0" xfId="171" applyNumberFormat="1" applyFont="1" applyFill="1" applyAlignment="1" applyProtection="1">
      <alignment vertical="center"/>
    </xf>
    <xf numFmtId="0" fontId="3" fillId="30" borderId="35" xfId="171" applyFont="1" applyFill="1" applyBorder="1" applyAlignment="1" applyProtection="1">
      <alignment horizontal="center" vertical="center"/>
    </xf>
    <xf numFmtId="167" fontId="5" fillId="31" borderId="35" xfId="190" applyNumberFormat="1" applyFont="1" applyFill="1" applyBorder="1" applyAlignment="1" applyProtection="1">
      <alignment vertical="center"/>
      <protection locked="0"/>
    </xf>
    <xf numFmtId="167" fontId="60" fillId="30" borderId="35" xfId="171" applyNumberFormat="1" applyFont="1" applyFill="1" applyBorder="1" applyAlignment="1" applyProtection="1">
      <alignment vertical="center"/>
    </xf>
    <xf numFmtId="168" fontId="60" fillId="30" borderId="35" xfId="121" applyNumberFormat="1" applyFont="1" applyFill="1" applyBorder="1" applyAlignment="1" applyProtection="1">
      <alignment vertical="center"/>
    </xf>
    <xf numFmtId="168" fontId="2" fillId="30" borderId="35" xfId="121" applyNumberFormat="1" applyFont="1" applyFill="1" applyBorder="1" applyAlignment="1" applyProtection="1">
      <alignment vertical="center"/>
    </xf>
    <xf numFmtId="168" fontId="5" fillId="30" borderId="35" xfId="121" applyNumberFormat="1" applyFont="1" applyFill="1" applyBorder="1" applyAlignment="1" applyProtection="1">
      <alignment horizontal="center" vertical="center" wrapText="1"/>
    </xf>
    <xf numFmtId="168" fontId="5" fillId="30" borderId="35" xfId="121" applyNumberFormat="1" applyFont="1" applyFill="1" applyBorder="1" applyAlignment="1" applyProtection="1">
      <alignment vertical="center"/>
    </xf>
    <xf numFmtId="168" fontId="51" fillId="30" borderId="35" xfId="121" applyNumberFormat="1" applyFont="1" applyFill="1" applyBorder="1" applyAlignment="1" applyProtection="1">
      <alignment vertical="center"/>
    </xf>
    <xf numFmtId="168" fontId="50" fillId="30" borderId="35" xfId="121" applyNumberFormat="1" applyFont="1" applyFill="1" applyBorder="1" applyAlignment="1" applyProtection="1">
      <alignment vertical="center"/>
    </xf>
    <xf numFmtId="168" fontId="3" fillId="30" borderId="35" xfId="121" quotePrefix="1" applyNumberFormat="1" applyFont="1" applyFill="1" applyBorder="1" applyAlignment="1" applyProtection="1">
      <alignment vertical="center"/>
    </xf>
    <xf numFmtId="168" fontId="50" fillId="30" borderId="35" xfId="121" quotePrefix="1" applyNumberFormat="1" applyFont="1" applyFill="1" applyBorder="1" applyAlignment="1" applyProtection="1">
      <alignment vertical="center"/>
    </xf>
    <xf numFmtId="168" fontId="2" fillId="30" borderId="43" xfId="121" applyNumberFormat="1" applyFont="1" applyFill="1" applyBorder="1" applyAlignment="1" applyProtection="1">
      <alignment vertical="center"/>
    </xf>
    <xf numFmtId="168" fontId="2" fillId="30" borderId="38" xfId="121" applyNumberFormat="1" applyFont="1" applyFill="1" applyBorder="1" applyAlignment="1" applyProtection="1">
      <alignment vertical="center"/>
    </xf>
    <xf numFmtId="168" fontId="2" fillId="30" borderId="0" xfId="121" applyNumberFormat="1" applyFont="1" applyFill="1" applyAlignment="1" applyProtection="1">
      <alignment vertical="center"/>
    </xf>
    <xf numFmtId="168" fontId="3" fillId="30" borderId="71" xfId="121" applyNumberFormat="1" applyFont="1" applyFill="1" applyBorder="1" applyAlignment="1" applyProtection="1">
      <alignment horizontal="center" vertical="center"/>
    </xf>
    <xf numFmtId="168" fontId="2" fillId="30" borderId="37" xfId="121" applyNumberFormat="1" applyFont="1" applyFill="1" applyBorder="1" applyAlignment="1" applyProtection="1">
      <alignment vertical="center"/>
    </xf>
    <xf numFmtId="168" fontId="3" fillId="30" borderId="35" xfId="121" applyNumberFormat="1" applyFont="1" applyFill="1" applyBorder="1" applyAlignment="1" applyProtection="1">
      <alignment vertical="center"/>
    </xf>
    <xf numFmtId="168" fontId="44" fillId="30" borderId="35" xfId="121" applyNumberFormat="1" applyFont="1" applyFill="1" applyBorder="1" applyAlignment="1" applyProtection="1">
      <alignment vertical="center"/>
    </xf>
    <xf numFmtId="0" fontId="0" fillId="30" borderId="0" xfId="0" applyFill="1" applyAlignment="1" applyProtection="1">
      <alignment vertical="center"/>
    </xf>
    <xf numFmtId="0" fontId="2" fillId="30" borderId="0" xfId="0" applyFont="1" applyFill="1" applyAlignment="1" applyProtection="1">
      <alignment vertical="center"/>
    </xf>
    <xf numFmtId="0" fontId="0" fillId="30" borderId="52" xfId="0" applyFill="1" applyBorder="1" applyAlignment="1" applyProtection="1">
      <alignment vertical="center"/>
    </xf>
    <xf numFmtId="0" fontId="0" fillId="30" borderId="0" xfId="0" applyFill="1" applyBorder="1" applyAlignment="1" applyProtection="1">
      <alignment vertical="center"/>
    </xf>
    <xf numFmtId="0" fontId="4" fillId="30" borderId="0" xfId="0" applyFont="1" applyFill="1" applyAlignment="1" applyProtection="1">
      <alignment vertical="center"/>
    </xf>
    <xf numFmtId="0" fontId="0" fillId="29" borderId="0" xfId="0" applyFill="1" applyAlignment="1" applyProtection="1">
      <alignment vertical="center"/>
    </xf>
    <xf numFmtId="0" fontId="5" fillId="30" borderId="0" xfId="0" applyFont="1" applyFill="1" applyAlignment="1" applyProtection="1">
      <alignment vertical="center"/>
    </xf>
    <xf numFmtId="164" fontId="0" fillId="30" borderId="0" xfId="0" applyNumberFormat="1" applyFill="1" applyAlignment="1" applyProtection="1">
      <alignment vertical="center"/>
    </xf>
    <xf numFmtId="0" fontId="6" fillId="30" borderId="74" xfId="0" applyFont="1" applyFill="1" applyBorder="1" applyAlignment="1" applyProtection="1">
      <alignment horizontal="left" vertical="center"/>
    </xf>
    <xf numFmtId="0" fontId="6" fillId="30" borderId="0" xfId="0" applyFont="1" applyFill="1" applyAlignment="1" applyProtection="1">
      <alignment vertical="center"/>
    </xf>
    <xf numFmtId="0" fontId="2" fillId="30" borderId="59" xfId="0" applyFont="1" applyFill="1" applyBorder="1" applyAlignment="1" applyProtection="1">
      <alignment vertical="center" wrapText="1"/>
    </xf>
    <xf numFmtId="0" fontId="5" fillId="30" borderId="0" xfId="0" applyFont="1" applyFill="1" applyAlignment="1" applyProtection="1">
      <alignment horizontal="left" vertical="center"/>
    </xf>
    <xf numFmtId="0" fontId="0" fillId="30" borderId="11" xfId="0" applyFill="1" applyBorder="1" applyAlignment="1" applyProtection="1">
      <alignment vertical="center"/>
    </xf>
    <xf numFmtId="164" fontId="2" fillId="30" borderId="11" xfId="190" applyNumberFormat="1" applyFont="1" applyFill="1" applyBorder="1" applyAlignment="1" applyProtection="1">
      <alignment vertical="center"/>
    </xf>
    <xf numFmtId="165" fontId="2" fillId="30" borderId="0" xfId="190" applyFont="1" applyFill="1" applyBorder="1" applyAlignment="1" applyProtection="1">
      <alignment vertical="center"/>
    </xf>
    <xf numFmtId="0" fontId="6" fillId="30" borderId="0" xfId="0" quotePrefix="1" applyFont="1" applyFill="1" applyAlignment="1" applyProtection="1">
      <alignment vertical="center"/>
    </xf>
    <xf numFmtId="0" fontId="4" fillId="30" borderId="18" xfId="173" applyFill="1" applyBorder="1" applyAlignment="1" applyProtection="1">
      <alignment vertical="center" wrapText="1"/>
    </xf>
    <xf numFmtId="0" fontId="4" fillId="30" borderId="32" xfId="173" applyFill="1" applyBorder="1" applyAlignment="1" applyProtection="1">
      <alignment vertical="center" wrapText="1"/>
    </xf>
    <xf numFmtId="0" fontId="4" fillId="30" borderId="13" xfId="173" applyFill="1" applyBorder="1" applyAlignment="1" applyProtection="1">
      <alignment vertical="center"/>
    </xf>
    <xf numFmtId="49" fontId="3" fillId="30" borderId="32" xfId="173" applyNumberFormat="1" applyFont="1" applyFill="1" applyBorder="1" applyAlignment="1" applyProtection="1">
      <alignment horizontal="right" vertical="center"/>
    </xf>
    <xf numFmtId="0" fontId="4" fillId="30" borderId="21" xfId="0" quotePrefix="1" applyFont="1" applyFill="1" applyBorder="1" applyAlignment="1" applyProtection="1">
      <alignment horizontal="center" vertical="center"/>
    </xf>
    <xf numFmtId="0" fontId="0" fillId="30" borderId="21" xfId="0" applyFill="1" applyBorder="1" applyAlignment="1" applyProtection="1">
      <alignment vertical="center"/>
    </xf>
    <xf numFmtId="0" fontId="4" fillId="30" borderId="39" xfId="173" applyFill="1" applyBorder="1" applyAlignment="1" applyProtection="1">
      <alignment vertical="center"/>
    </xf>
    <xf numFmtId="9" fontId="4" fillId="30" borderId="53" xfId="125" applyFont="1" applyFill="1" applyBorder="1" applyAlignment="1" applyProtection="1">
      <alignment vertical="center"/>
    </xf>
    <xf numFmtId="164" fontId="2" fillId="31" borderId="40" xfId="190" applyNumberFormat="1" applyFont="1" applyFill="1" applyBorder="1" applyAlignment="1" applyProtection="1">
      <alignment vertical="center"/>
      <protection locked="0"/>
    </xf>
    <xf numFmtId="164" fontId="2" fillId="30" borderId="40" xfId="190" applyNumberFormat="1" applyFont="1" applyFill="1" applyBorder="1" applyAlignment="1" applyProtection="1">
      <alignment vertical="center"/>
    </xf>
    <xf numFmtId="164" fontId="2" fillId="30" borderId="39" xfId="190" applyNumberFormat="1" applyFont="1" applyFill="1" applyBorder="1" applyAlignment="1" applyProtection="1">
      <alignment vertical="center"/>
    </xf>
    <xf numFmtId="0" fontId="4" fillId="30" borderId="54" xfId="173" applyFill="1" applyBorder="1" applyAlignment="1" applyProtection="1">
      <alignment horizontal="left" vertical="center" wrapText="1"/>
    </xf>
    <xf numFmtId="9" fontId="4" fillId="30" borderId="55" xfId="125" applyFont="1" applyFill="1" applyBorder="1" applyAlignment="1" applyProtection="1">
      <alignment vertical="center"/>
    </xf>
    <xf numFmtId="164" fontId="2" fillId="30" borderId="55" xfId="190" applyNumberFormat="1" applyFont="1" applyFill="1" applyBorder="1" applyAlignment="1" applyProtection="1">
      <alignment vertical="center"/>
    </xf>
    <xf numFmtId="0" fontId="4" fillId="30" borderId="13" xfId="173" applyFill="1" applyBorder="1" applyAlignment="1" applyProtection="1">
      <alignment horizontal="left" vertical="center" wrapText="1"/>
    </xf>
    <xf numFmtId="9" fontId="4" fillId="30" borderId="32" xfId="125" applyFont="1" applyFill="1" applyBorder="1" applyAlignment="1" applyProtection="1">
      <alignment vertical="center"/>
    </xf>
    <xf numFmtId="164" fontId="2" fillId="31" borderId="14" xfId="190" applyNumberFormat="1" applyFont="1" applyFill="1" applyBorder="1" applyAlignment="1" applyProtection="1">
      <alignment vertical="center"/>
      <protection locked="0"/>
    </xf>
    <xf numFmtId="164" fontId="2" fillId="30" borderId="14" xfId="190" applyNumberFormat="1" applyFont="1" applyFill="1" applyBorder="1" applyAlignment="1" applyProtection="1">
      <alignment vertical="center"/>
    </xf>
    <xf numFmtId="164" fontId="2" fillId="30" borderId="32" xfId="190" applyNumberFormat="1" applyFont="1" applyFill="1" applyBorder="1" applyAlignment="1" applyProtection="1">
      <alignment vertical="center"/>
    </xf>
    <xf numFmtId="0" fontId="3" fillId="30" borderId="16" xfId="173" applyFont="1" applyFill="1" applyBorder="1" applyAlignment="1" applyProtection="1">
      <alignment vertical="center"/>
    </xf>
    <xf numFmtId="0" fontId="3" fillId="30" borderId="18" xfId="173" applyFont="1" applyFill="1" applyBorder="1" applyAlignment="1" applyProtection="1">
      <alignment vertical="center"/>
    </xf>
    <xf numFmtId="164" fontId="0" fillId="30" borderId="18" xfId="0" applyNumberFormat="1" applyFill="1" applyBorder="1" applyAlignment="1" applyProtection="1">
      <alignment vertical="center"/>
    </xf>
    <xf numFmtId="0" fontId="3" fillId="30" borderId="13" xfId="173" applyFont="1" applyFill="1" applyBorder="1" applyAlignment="1" applyProtection="1">
      <alignment vertical="center"/>
    </xf>
    <xf numFmtId="0" fontId="3" fillId="30" borderId="32" xfId="173" applyFont="1" applyFill="1" applyBorder="1" applyAlignment="1" applyProtection="1">
      <alignment vertical="center"/>
    </xf>
    <xf numFmtId="164" fontId="3" fillId="30" borderId="32" xfId="0" applyNumberFormat="1" applyFont="1" applyFill="1" applyBorder="1" applyAlignment="1" applyProtection="1">
      <alignment vertical="center"/>
    </xf>
    <xf numFmtId="0" fontId="3" fillId="30" borderId="19" xfId="173" applyFont="1" applyFill="1" applyBorder="1" applyAlignment="1" applyProtection="1">
      <alignment vertical="center"/>
    </xf>
    <xf numFmtId="0" fontId="3" fillId="30" borderId="21" xfId="173" applyFont="1" applyFill="1" applyBorder="1" applyAlignment="1" applyProtection="1">
      <alignment vertical="center"/>
    </xf>
    <xf numFmtId="164" fontId="0" fillId="30" borderId="21" xfId="0" applyNumberFormat="1" applyFill="1" applyBorder="1" applyAlignment="1" applyProtection="1">
      <alignment vertical="center"/>
    </xf>
    <xf numFmtId="0" fontId="19" fillId="30" borderId="0" xfId="173" applyFont="1" applyFill="1" applyBorder="1" applyAlignment="1" applyProtection="1">
      <alignment horizontal="right" vertical="center"/>
    </xf>
    <xf numFmtId="0" fontId="20" fillId="30" borderId="0" xfId="0" applyFont="1" applyFill="1" applyBorder="1" applyAlignment="1" applyProtection="1">
      <alignment horizontal="right" vertical="center"/>
    </xf>
    <xf numFmtId="0" fontId="6" fillId="30" borderId="0" xfId="0" applyFont="1" applyFill="1" applyAlignment="1" applyProtection="1">
      <alignment horizontal="right" vertical="center"/>
    </xf>
    <xf numFmtId="167" fontId="6" fillId="30" borderId="0" xfId="0" applyNumberFormat="1" applyFont="1" applyFill="1" applyAlignment="1" applyProtection="1">
      <alignment horizontal="right" vertical="center"/>
    </xf>
    <xf numFmtId="0" fontId="20" fillId="30" borderId="0" xfId="0" applyFont="1" applyFill="1" applyAlignment="1" applyProtection="1">
      <alignment horizontal="right" vertical="center"/>
    </xf>
    <xf numFmtId="0" fontId="52" fillId="30" borderId="0" xfId="0" applyFont="1" applyFill="1" applyAlignment="1" applyProtection="1">
      <alignment vertical="center"/>
    </xf>
    <xf numFmtId="167" fontId="2" fillId="30" borderId="11" xfId="190" applyNumberFormat="1" applyFont="1" applyFill="1" applyBorder="1" applyAlignment="1" applyProtection="1">
      <alignment vertical="center"/>
    </xf>
    <xf numFmtId="10" fontId="4" fillId="30" borderId="53" xfId="125" applyNumberFormat="1" applyFont="1" applyFill="1" applyBorder="1" applyAlignment="1" applyProtection="1">
      <alignment vertical="center"/>
    </xf>
    <xf numFmtId="167" fontId="2" fillId="31" borderId="53" xfId="190" applyNumberFormat="1" applyFont="1" applyFill="1" applyBorder="1" applyAlignment="1" applyProtection="1">
      <alignment vertical="center"/>
      <protection locked="0"/>
    </xf>
    <xf numFmtId="167" fontId="2" fillId="30" borderId="53" xfId="190" applyNumberFormat="1" applyFont="1" applyFill="1" applyBorder="1" applyAlignment="1" applyProtection="1">
      <alignment vertical="center"/>
    </xf>
    <xf numFmtId="167" fontId="2" fillId="30" borderId="39" xfId="190" applyNumberFormat="1" applyFont="1" applyFill="1" applyBorder="1" applyAlignment="1" applyProtection="1">
      <alignment vertical="center"/>
    </xf>
    <xf numFmtId="0" fontId="4" fillId="30" borderId="41" xfId="173" applyFill="1" applyBorder="1" applyAlignment="1" applyProtection="1">
      <alignment vertical="center"/>
    </xf>
    <xf numFmtId="10" fontId="4" fillId="30" borderId="56" xfId="125" applyNumberFormat="1" applyFont="1" applyFill="1" applyBorder="1" applyAlignment="1" applyProtection="1">
      <alignment vertical="center"/>
    </xf>
    <xf numFmtId="167" fontId="2" fillId="31" borderId="56" xfId="190" applyNumberFormat="1" applyFont="1" applyFill="1" applyBorder="1" applyAlignment="1" applyProtection="1">
      <alignment vertical="center"/>
      <protection locked="0"/>
    </xf>
    <xf numFmtId="167" fontId="2" fillId="30" borderId="56" xfId="190" applyNumberFormat="1" applyFont="1" applyFill="1" applyBorder="1" applyAlignment="1" applyProtection="1">
      <alignment vertical="center"/>
    </xf>
    <xf numFmtId="167" fontId="2" fillId="30" borderId="41" xfId="190" applyNumberFormat="1" applyFont="1" applyFill="1" applyBorder="1" applyAlignment="1" applyProtection="1">
      <alignment vertical="center"/>
    </xf>
    <xf numFmtId="0" fontId="2" fillId="30" borderId="41" xfId="173" applyFont="1" applyFill="1" applyBorder="1" applyAlignment="1" applyProtection="1">
      <alignment vertical="center"/>
    </xf>
    <xf numFmtId="10" fontId="4" fillId="30" borderId="41" xfId="125" applyNumberFormat="1" applyFont="1" applyFill="1" applyBorder="1" applyAlignment="1" applyProtection="1">
      <alignment vertical="center"/>
    </xf>
    <xf numFmtId="0" fontId="2" fillId="30" borderId="80" xfId="173" applyFont="1" applyFill="1" applyBorder="1" applyAlignment="1" applyProtection="1">
      <alignment vertical="center"/>
    </xf>
    <xf numFmtId="0" fontId="2" fillId="30" borderId="72" xfId="173" applyFont="1" applyFill="1" applyBorder="1" applyAlignment="1" applyProtection="1">
      <alignment vertical="center"/>
    </xf>
    <xf numFmtId="10" fontId="4" fillId="30" borderId="42" xfId="125" applyNumberFormat="1" applyFont="1" applyFill="1" applyBorder="1" applyAlignment="1" applyProtection="1">
      <alignment vertical="center"/>
    </xf>
    <xf numFmtId="167" fontId="2" fillId="31" borderId="14" xfId="190" applyNumberFormat="1" applyFont="1" applyFill="1" applyBorder="1" applyAlignment="1" applyProtection="1">
      <alignment vertical="center"/>
      <protection locked="0"/>
    </xf>
    <xf numFmtId="167" fontId="2" fillId="30" borderId="14" xfId="190" applyNumberFormat="1" applyFont="1" applyFill="1" applyBorder="1" applyAlignment="1" applyProtection="1">
      <alignment vertical="center"/>
    </xf>
    <xf numFmtId="167" fontId="2" fillId="30" borderId="32" xfId="190" applyNumberFormat="1" applyFont="1" applyFill="1" applyBorder="1" applyAlignment="1" applyProtection="1">
      <alignment vertical="center"/>
    </xf>
    <xf numFmtId="167" fontId="0" fillId="30" borderId="18" xfId="0" applyNumberFormat="1" applyFill="1" applyBorder="1" applyAlignment="1" applyProtection="1">
      <alignment vertical="center"/>
    </xf>
    <xf numFmtId="167" fontId="3" fillId="30" borderId="32" xfId="0" applyNumberFormat="1" applyFont="1" applyFill="1" applyBorder="1" applyAlignment="1" applyProtection="1">
      <alignment vertical="center"/>
    </xf>
    <xf numFmtId="0" fontId="3" fillId="30" borderId="0" xfId="0" applyFont="1" applyFill="1" applyAlignment="1" applyProtection="1">
      <alignment vertical="center"/>
    </xf>
    <xf numFmtId="167" fontId="0" fillId="30" borderId="21" xfId="0" applyNumberFormat="1" applyFill="1" applyBorder="1" applyAlignment="1" applyProtection="1">
      <alignment vertical="center"/>
    </xf>
    <xf numFmtId="0" fontId="0" fillId="0" borderId="0" xfId="0" applyAlignment="1" applyProtection="1">
      <alignment vertical="center"/>
    </xf>
    <xf numFmtId="0" fontId="6" fillId="30" borderId="0" xfId="0" applyFont="1" applyFill="1" applyAlignment="1" applyProtection="1">
      <alignment horizontal="left" vertical="center" wrapText="1"/>
    </xf>
    <xf numFmtId="0" fontId="61" fillId="30" borderId="0" xfId="0" applyFont="1" applyFill="1" applyAlignment="1" applyProtection="1">
      <alignment vertical="center"/>
    </xf>
    <xf numFmtId="0" fontId="2" fillId="30" borderId="69" xfId="173" applyFont="1" applyFill="1" applyBorder="1" applyAlignment="1" applyProtection="1">
      <alignment vertical="center"/>
    </xf>
    <xf numFmtId="10" fontId="4" fillId="30" borderId="70" xfId="125" applyNumberFormat="1" applyFont="1" applyFill="1" applyBorder="1" applyAlignment="1" applyProtection="1">
      <alignment vertical="center"/>
    </xf>
    <xf numFmtId="167" fontId="2" fillId="31" borderId="70" xfId="190" applyNumberFormat="1" applyFont="1" applyFill="1" applyBorder="1" applyAlignment="1" applyProtection="1">
      <alignment vertical="center"/>
      <protection locked="0"/>
    </xf>
    <xf numFmtId="167" fontId="2" fillId="30" borderId="70" xfId="190" applyNumberFormat="1" applyFont="1" applyFill="1" applyBorder="1" applyAlignment="1" applyProtection="1">
      <alignment vertical="center"/>
    </xf>
    <xf numFmtId="167" fontId="2" fillId="30" borderId="69" xfId="190" applyNumberFormat="1" applyFont="1" applyFill="1" applyBorder="1" applyAlignment="1" applyProtection="1">
      <alignment vertical="center"/>
    </xf>
    <xf numFmtId="0" fontId="2" fillId="30" borderId="42" xfId="173" applyFont="1" applyFill="1" applyBorder="1" applyAlignment="1" applyProtection="1">
      <alignment vertical="center"/>
    </xf>
    <xf numFmtId="10" fontId="4" fillId="30" borderId="57" xfId="125" applyNumberFormat="1" applyFont="1" applyFill="1" applyBorder="1" applyAlignment="1" applyProtection="1">
      <alignment vertical="center"/>
    </xf>
    <xf numFmtId="167" fontId="2" fillId="31" borderId="57" xfId="190" applyNumberFormat="1" applyFont="1" applyFill="1" applyBorder="1" applyAlignment="1" applyProtection="1">
      <alignment vertical="center"/>
      <protection locked="0"/>
    </xf>
    <xf numFmtId="167" fontId="2" fillId="30" borderId="57" xfId="190" applyNumberFormat="1" applyFont="1" applyFill="1" applyBorder="1" applyAlignment="1" applyProtection="1">
      <alignment vertical="center"/>
    </xf>
    <xf numFmtId="167" fontId="2" fillId="30" borderId="42" xfId="190" applyNumberFormat="1" applyFont="1" applyFill="1" applyBorder="1" applyAlignment="1" applyProtection="1">
      <alignment vertical="center"/>
    </xf>
    <xf numFmtId="167" fontId="0" fillId="30" borderId="32" xfId="0" applyNumberFormat="1" applyFill="1" applyBorder="1" applyAlignment="1" applyProtection="1">
      <alignment vertical="center"/>
    </xf>
    <xf numFmtId="167" fontId="2" fillId="31" borderId="11" xfId="190" applyNumberFormat="1" applyFont="1" applyFill="1" applyBorder="1" applyAlignment="1" applyProtection="1">
      <alignment vertical="center"/>
      <protection locked="0"/>
    </xf>
    <xf numFmtId="167" fontId="2" fillId="30" borderId="0" xfId="190" applyNumberFormat="1" applyFont="1" applyFill="1" applyBorder="1" applyAlignment="1" applyProtection="1">
      <alignment vertical="center"/>
    </xf>
    <xf numFmtId="0" fontId="4" fillId="30" borderId="52" xfId="0" applyFont="1" applyFill="1" applyBorder="1" applyAlignment="1" applyProtection="1">
      <alignment vertical="center"/>
    </xf>
    <xf numFmtId="0" fontId="4" fillId="30" borderId="18" xfId="0" applyFont="1" applyFill="1" applyBorder="1" applyAlignment="1" applyProtection="1">
      <alignment vertical="center"/>
    </xf>
    <xf numFmtId="0" fontId="4" fillId="30" borderId="32" xfId="0" applyFont="1" applyFill="1" applyBorder="1" applyAlignment="1" applyProtection="1">
      <alignment horizontal="center" vertical="center"/>
    </xf>
    <xf numFmtId="0" fontId="4" fillId="30" borderId="13" xfId="0" applyFont="1" applyFill="1" applyBorder="1" applyAlignment="1" applyProtection="1">
      <alignment horizontal="center" vertical="center"/>
    </xf>
    <xf numFmtId="0" fontId="4" fillId="30" borderId="25" xfId="0" applyFont="1" applyFill="1" applyBorder="1" applyAlignment="1" applyProtection="1">
      <alignment vertical="center"/>
    </xf>
    <xf numFmtId="0" fontId="4" fillId="30" borderId="58" xfId="0" applyFont="1" applyFill="1" applyBorder="1" applyAlignment="1" applyProtection="1">
      <alignment vertical="center"/>
    </xf>
    <xf numFmtId="3" fontId="4" fillId="30" borderId="32" xfId="0" applyNumberFormat="1" applyFont="1" applyFill="1" applyBorder="1" applyAlignment="1" applyProtection="1">
      <alignment vertical="center"/>
    </xf>
    <xf numFmtId="0" fontId="0" fillId="30" borderId="14" xfId="0" applyFill="1" applyBorder="1" applyAlignment="1" applyProtection="1">
      <alignment vertical="center"/>
    </xf>
    <xf numFmtId="0" fontId="15" fillId="30" borderId="32" xfId="0" applyFont="1" applyFill="1" applyBorder="1" applyAlignment="1" applyProtection="1">
      <alignment horizontal="center" vertical="center"/>
    </xf>
    <xf numFmtId="0" fontId="4" fillId="30" borderId="32" xfId="0" applyFont="1" applyFill="1" applyBorder="1" applyAlignment="1" applyProtection="1">
      <alignment vertical="center" wrapText="1"/>
    </xf>
    <xf numFmtId="0" fontId="4" fillId="0" borderId="59" xfId="0" applyFont="1" applyFill="1" applyBorder="1" applyAlignment="1" applyProtection="1">
      <alignment vertical="center" wrapText="1"/>
    </xf>
    <xf numFmtId="167" fontId="2" fillId="31" borderId="24" xfId="190" applyNumberFormat="1" applyFont="1" applyFill="1" applyBorder="1" applyAlignment="1" applyProtection="1">
      <alignment vertical="center"/>
      <protection locked="0"/>
    </xf>
    <xf numFmtId="167" fontId="2" fillId="30" borderId="24" xfId="190" applyNumberFormat="1" applyFont="1" applyFill="1" applyBorder="1" applyAlignment="1" applyProtection="1">
      <alignment vertical="center"/>
    </xf>
    <xf numFmtId="167" fontId="6" fillId="33" borderId="24" xfId="190" applyNumberFormat="1" applyFont="1" applyFill="1" applyBorder="1" applyAlignment="1" applyProtection="1">
      <alignment vertical="center"/>
      <protection locked="0"/>
    </xf>
    <xf numFmtId="0" fontId="6" fillId="30" borderId="32" xfId="0" applyFont="1" applyFill="1" applyBorder="1" applyAlignment="1" applyProtection="1">
      <alignment horizontal="left" vertical="center" wrapText="1"/>
    </xf>
    <xf numFmtId="167" fontId="2" fillId="0" borderId="14" xfId="190" applyNumberFormat="1" applyFont="1" applyFill="1" applyBorder="1" applyAlignment="1" applyProtection="1">
      <alignment vertical="center"/>
    </xf>
    <xf numFmtId="167" fontId="6" fillId="30" borderId="33" xfId="190" applyNumberFormat="1" applyFont="1" applyFill="1" applyBorder="1" applyAlignment="1" applyProtection="1">
      <alignment vertical="center"/>
    </xf>
    <xf numFmtId="167" fontId="4" fillId="30" borderId="32" xfId="190" applyNumberFormat="1" applyFont="1" applyFill="1" applyBorder="1" applyAlignment="1" applyProtection="1">
      <alignment vertical="center"/>
    </xf>
    <xf numFmtId="0" fontId="15" fillId="30" borderId="32" xfId="0" applyFont="1" applyFill="1" applyBorder="1" applyAlignment="1" applyProtection="1">
      <alignment horizontal="center" vertical="center" wrapText="1"/>
    </xf>
    <xf numFmtId="0" fontId="4" fillId="0" borderId="59" xfId="0" applyFont="1" applyFill="1" applyBorder="1" applyAlignment="1" applyProtection="1">
      <alignment vertical="center"/>
    </xf>
    <xf numFmtId="0" fontId="4" fillId="0" borderId="21" xfId="0" applyFont="1" applyFill="1" applyBorder="1" applyAlignment="1" applyProtection="1">
      <alignment vertical="center" wrapText="1"/>
    </xf>
    <xf numFmtId="167" fontId="4" fillId="0" borderId="21" xfId="190" applyNumberFormat="1" applyFont="1" applyFill="1" applyBorder="1" applyAlignment="1" applyProtection="1">
      <alignment vertical="center"/>
    </xf>
    <xf numFmtId="0" fontId="4" fillId="30" borderId="32" xfId="0" applyFont="1" applyFill="1" applyBorder="1" applyAlignment="1" applyProtection="1">
      <alignment vertical="center"/>
    </xf>
    <xf numFmtId="0" fontId="3" fillId="30" borderId="32" xfId="0" applyFont="1" applyFill="1" applyBorder="1" applyAlignment="1" applyProtection="1">
      <alignment vertical="center"/>
    </xf>
    <xf numFmtId="167" fontId="3" fillId="30" borderId="32" xfId="190" applyNumberFormat="1" applyFont="1" applyFill="1" applyBorder="1" applyAlignment="1" applyProtection="1">
      <alignment vertical="center"/>
    </xf>
    <xf numFmtId="0" fontId="4" fillId="30" borderId="21" xfId="0" applyFont="1" applyFill="1" applyBorder="1" applyAlignment="1" applyProtection="1">
      <alignment vertical="center"/>
    </xf>
    <xf numFmtId="3" fontId="4" fillId="30" borderId="21" xfId="0" applyNumberFormat="1" applyFont="1" applyFill="1" applyBorder="1" applyAlignment="1" applyProtection="1">
      <alignment vertical="center"/>
    </xf>
    <xf numFmtId="0" fontId="4" fillId="30" borderId="0" xfId="0" applyFont="1" applyFill="1" applyBorder="1" applyAlignment="1" applyProtection="1">
      <alignment vertical="center"/>
    </xf>
    <xf numFmtId="3" fontId="4" fillId="30" borderId="0" xfId="0" applyNumberFormat="1" applyFont="1" applyFill="1" applyBorder="1" applyAlignment="1" applyProtection="1">
      <alignment vertical="center"/>
    </xf>
    <xf numFmtId="0" fontId="6" fillId="30" borderId="0" xfId="0" quotePrefix="1" applyFont="1" applyFill="1" applyAlignment="1" applyProtection="1">
      <alignment horizontal="right" vertical="center"/>
    </xf>
    <xf numFmtId="0" fontId="6" fillId="30" borderId="33" xfId="0" applyFont="1" applyFill="1" applyBorder="1" applyAlignment="1" applyProtection="1">
      <alignment horizontal="left" vertical="center" wrapText="1" indent="2"/>
    </xf>
    <xf numFmtId="14" fontId="0" fillId="30" borderId="11" xfId="0" applyNumberFormat="1" applyFill="1" applyBorder="1" applyAlignment="1" applyProtection="1">
      <alignment vertical="center"/>
    </xf>
    <xf numFmtId="0" fontId="0" fillId="30" borderId="15" xfId="0" applyFill="1" applyBorder="1" applyAlignment="1">
      <alignment vertical="center"/>
    </xf>
    <xf numFmtId="164" fontId="2" fillId="30" borderId="11" xfId="190" applyNumberFormat="1" applyFont="1" applyFill="1" applyBorder="1" applyAlignment="1">
      <alignment vertical="center"/>
    </xf>
    <xf numFmtId="0" fontId="4" fillId="30" borderId="16" xfId="0" applyFont="1" applyFill="1" applyBorder="1" applyAlignment="1">
      <alignment vertical="center"/>
    </xf>
    <xf numFmtId="0" fontId="4" fillId="30" borderId="17" xfId="0" applyFont="1" applyFill="1" applyBorder="1" applyAlignment="1">
      <alignment vertical="center"/>
    </xf>
    <xf numFmtId="0" fontId="3" fillId="30" borderId="18" xfId="0" applyNumberFormat="1" applyFont="1" applyFill="1" applyBorder="1" applyAlignment="1">
      <alignment horizontal="center" vertical="center"/>
    </xf>
    <xf numFmtId="0" fontId="4" fillId="30" borderId="19" xfId="0" applyFont="1" applyFill="1" applyBorder="1" applyAlignment="1">
      <alignment vertical="center"/>
    </xf>
    <xf numFmtId="0" fontId="4" fillId="30" borderId="20" xfId="0" applyFont="1" applyFill="1" applyBorder="1" applyAlignment="1">
      <alignment vertical="center"/>
    </xf>
    <xf numFmtId="1" fontId="3" fillId="30" borderId="21" xfId="0" applyNumberFormat="1" applyFont="1" applyFill="1" applyBorder="1" applyAlignment="1">
      <alignment horizontal="center" vertical="center"/>
    </xf>
    <xf numFmtId="1" fontId="3" fillId="30" borderId="18" xfId="0" applyNumberFormat="1" applyFont="1" applyFill="1" applyBorder="1" applyAlignment="1">
      <alignment horizontal="center" vertical="center"/>
    </xf>
    <xf numFmtId="0" fontId="4" fillId="30" borderId="30" xfId="0" applyFont="1" applyFill="1" applyBorder="1" applyAlignment="1">
      <alignment horizontal="left" vertical="center"/>
    </xf>
    <xf numFmtId="164" fontId="4" fillId="30" borderId="31" xfId="190" applyNumberFormat="1" applyFont="1" applyFill="1" applyBorder="1" applyAlignment="1">
      <alignment vertical="center"/>
    </xf>
    <xf numFmtId="0" fontId="4" fillId="30" borderId="28" xfId="0" applyFont="1" applyFill="1" applyBorder="1" applyAlignment="1">
      <alignment horizontal="left" vertical="center"/>
    </xf>
    <xf numFmtId="164" fontId="4" fillId="30" borderId="28" xfId="190" applyNumberFormat="1" applyFont="1" applyFill="1" applyBorder="1" applyAlignment="1">
      <alignment vertical="center"/>
    </xf>
    <xf numFmtId="0" fontId="4" fillId="30" borderId="13" xfId="0" applyFont="1" applyFill="1" applyBorder="1" applyAlignment="1">
      <alignment vertical="center"/>
    </xf>
    <xf numFmtId="0" fontId="4" fillId="30" borderId="29" xfId="0" applyFont="1" applyFill="1" applyBorder="1" applyAlignment="1">
      <alignment horizontal="left" vertical="center"/>
    </xf>
    <xf numFmtId="164" fontId="4" fillId="30" borderId="29" xfId="190" applyNumberFormat="1" applyFont="1" applyFill="1" applyBorder="1" applyAlignment="1">
      <alignment vertical="center"/>
    </xf>
    <xf numFmtId="0" fontId="4" fillId="30" borderId="22" xfId="0" applyFont="1" applyFill="1" applyBorder="1" applyAlignment="1">
      <alignment vertical="center"/>
    </xf>
    <xf numFmtId="0" fontId="4" fillId="30" borderId="23" xfId="0" applyFont="1" applyFill="1" applyBorder="1" applyAlignment="1">
      <alignment horizontal="left" vertical="center"/>
    </xf>
    <xf numFmtId="164" fontId="4" fillId="30" borderId="23" xfId="190" applyNumberFormat="1" applyFont="1" applyFill="1" applyBorder="1" applyAlignment="1">
      <alignment vertical="center"/>
    </xf>
    <xf numFmtId="0" fontId="4" fillId="30" borderId="14" xfId="0" applyFont="1" applyFill="1" applyBorder="1" applyAlignment="1">
      <alignment vertical="center"/>
    </xf>
    <xf numFmtId="164" fontId="4" fillId="30" borderId="32" xfId="190" applyNumberFormat="1" applyFont="1" applyFill="1" applyBorder="1" applyAlignment="1">
      <alignment vertical="center"/>
    </xf>
    <xf numFmtId="164" fontId="4" fillId="30" borderId="14" xfId="190" applyNumberFormat="1" applyFont="1" applyFill="1" applyBorder="1" applyAlignment="1">
      <alignment vertical="center"/>
    </xf>
    <xf numFmtId="0" fontId="4" fillId="30" borderId="23" xfId="0" applyFont="1" applyFill="1" applyBorder="1" applyAlignment="1">
      <alignment vertical="center"/>
    </xf>
    <xf numFmtId="164" fontId="6" fillId="30" borderId="24" xfId="190" applyNumberFormat="1" applyFont="1" applyFill="1" applyBorder="1" applyAlignment="1">
      <alignment vertical="center"/>
    </xf>
    <xf numFmtId="0" fontId="4" fillId="30" borderId="25" xfId="0" applyFont="1" applyFill="1" applyBorder="1" applyAlignment="1">
      <alignment vertical="center"/>
    </xf>
    <xf numFmtId="0" fontId="4" fillId="30" borderId="26" xfId="0" applyFont="1" applyFill="1" applyBorder="1" applyAlignment="1">
      <alignment vertical="center"/>
    </xf>
    <xf numFmtId="164" fontId="4" fillId="30" borderId="26" xfId="190" applyNumberFormat="1" applyFont="1" applyFill="1" applyBorder="1" applyAlignment="1">
      <alignment vertical="center"/>
    </xf>
    <xf numFmtId="0" fontId="2" fillId="30" borderId="13" xfId="0" applyFont="1" applyFill="1" applyBorder="1" applyAlignment="1">
      <alignment vertical="center"/>
    </xf>
    <xf numFmtId="0" fontId="4" fillId="30" borderId="28" xfId="0" applyFont="1" applyFill="1" applyBorder="1" applyAlignment="1">
      <alignment vertical="center"/>
    </xf>
    <xf numFmtId="0" fontId="2" fillId="30" borderId="28" xfId="0" applyFont="1" applyFill="1" applyBorder="1" applyAlignment="1">
      <alignment horizontal="left" vertical="center"/>
    </xf>
    <xf numFmtId="0" fontId="23" fillId="30" borderId="25" xfId="0" applyFont="1" applyFill="1" applyBorder="1" applyAlignment="1">
      <alignment vertical="center"/>
    </xf>
    <xf numFmtId="0" fontId="23" fillId="30" borderId="26" xfId="0" applyFont="1" applyFill="1" applyBorder="1" applyAlignment="1">
      <alignment vertical="center"/>
    </xf>
    <xf numFmtId="164" fontId="23" fillId="30" borderId="26" xfId="190" applyNumberFormat="1" applyFont="1" applyFill="1" applyBorder="1" applyAlignment="1">
      <alignment vertical="center"/>
    </xf>
    <xf numFmtId="0" fontId="3" fillId="30" borderId="13" xfId="0" applyFont="1" applyFill="1" applyBorder="1" applyAlignment="1">
      <alignment vertical="center"/>
    </xf>
    <xf numFmtId="0" fontId="3" fillId="30" borderId="14" xfId="0" applyFont="1" applyFill="1" applyBorder="1" applyAlignment="1">
      <alignment vertical="center"/>
    </xf>
    <xf numFmtId="164" fontId="3" fillId="30" borderId="14" xfId="190" applyNumberFormat="1" applyFont="1" applyFill="1" applyBorder="1" applyAlignment="1">
      <alignment vertical="center"/>
    </xf>
    <xf numFmtId="0" fontId="4" fillId="30" borderId="27" xfId="0" applyFont="1" applyFill="1" applyBorder="1" applyAlignment="1">
      <alignment vertical="center"/>
    </xf>
    <xf numFmtId="0" fontId="61" fillId="30" borderId="0" xfId="0" applyFont="1" applyFill="1" applyAlignment="1">
      <alignment vertical="center"/>
    </xf>
    <xf numFmtId="0" fontId="2" fillId="30" borderId="0" xfId="0" applyFont="1" applyFill="1" applyAlignment="1" applyProtection="1">
      <alignment horizontal="center" vertical="center"/>
    </xf>
    <xf numFmtId="0" fontId="0" fillId="30" borderId="0" xfId="0" applyFill="1" applyAlignment="1" applyProtection="1">
      <alignment horizontal="center" vertical="center"/>
    </xf>
    <xf numFmtId="0" fontId="4" fillId="30" borderId="61" xfId="0" applyFont="1" applyFill="1" applyBorder="1" applyAlignment="1" applyProtection="1">
      <alignment horizontal="center" vertical="center"/>
    </xf>
    <xf numFmtId="0" fontId="0" fillId="30" borderId="64" xfId="0" applyFill="1" applyBorder="1" applyAlignment="1" applyProtection="1">
      <alignment horizontal="center" vertical="center"/>
    </xf>
    <xf numFmtId="0" fontId="4" fillId="30" borderId="64" xfId="0" applyNumberFormat="1" applyFont="1" applyFill="1" applyBorder="1" applyAlignment="1" applyProtection="1">
      <alignment horizontal="center" vertical="center"/>
    </xf>
    <xf numFmtId="0" fontId="0" fillId="30" borderId="62" xfId="0" applyFill="1" applyBorder="1" applyAlignment="1" applyProtection="1">
      <alignment vertical="center"/>
    </xf>
    <xf numFmtId="4" fontId="4" fillId="0" borderId="11" xfId="184" applyNumberFormat="1" applyFont="1" applyBorder="1" applyAlignment="1" applyProtection="1">
      <alignment vertical="center"/>
    </xf>
    <xf numFmtId="0" fontId="2" fillId="0" borderId="11" xfId="184" applyNumberFormat="1" applyFont="1" applyBorder="1" applyAlignment="1" applyProtection="1">
      <alignment horizontal="center" vertical="center"/>
    </xf>
    <xf numFmtId="167" fontId="4" fillId="31" borderId="11" xfId="190" applyNumberFormat="1" applyFont="1" applyFill="1" applyBorder="1" applyAlignment="1" applyProtection="1">
      <alignment vertical="center"/>
      <protection locked="0"/>
    </xf>
    <xf numFmtId="0" fontId="4" fillId="0" borderId="11" xfId="184" applyNumberFormat="1" applyFont="1" applyFill="1" applyBorder="1" applyAlignment="1" applyProtection="1">
      <alignment horizontal="center" vertical="center"/>
    </xf>
    <xf numFmtId="4" fontId="4" fillId="0" borderId="11" xfId="184" applyNumberFormat="1" applyFont="1" applyBorder="1" applyAlignment="1" applyProtection="1">
      <alignment horizontal="left" vertical="center"/>
    </xf>
    <xf numFmtId="4" fontId="4" fillId="0" borderId="11" xfId="184" applyNumberFormat="1" applyFont="1" applyBorder="1" applyAlignment="1" applyProtection="1">
      <alignment horizontal="left" vertical="center" wrapText="1"/>
    </xf>
    <xf numFmtId="4" fontId="4" fillId="0" borderId="11" xfId="184" applyNumberFormat="1" applyFont="1" applyBorder="1" applyAlignment="1" applyProtection="1">
      <alignment vertical="center" wrapText="1"/>
    </xf>
    <xf numFmtId="0" fontId="2" fillId="0" borderId="11" xfId="0" applyFont="1" applyBorder="1" applyAlignment="1" applyProtection="1">
      <alignment horizontal="center" vertical="center"/>
    </xf>
    <xf numFmtId="4" fontId="2" fillId="0" borderId="11" xfId="184" applyNumberFormat="1" applyFont="1" applyBorder="1" applyAlignment="1" applyProtection="1">
      <alignment horizontal="left" vertical="center"/>
    </xf>
    <xf numFmtId="4" fontId="2" fillId="0" borderId="11" xfId="184" applyNumberFormat="1" applyFont="1" applyBorder="1" applyAlignment="1" applyProtection="1">
      <alignment horizontal="left" vertical="center" wrapText="1"/>
    </xf>
    <xf numFmtId="4" fontId="4" fillId="30" borderId="0" xfId="184" applyNumberFormat="1" applyFont="1" applyFill="1" applyBorder="1" applyAlignment="1" applyProtection="1">
      <alignment horizontal="left" vertical="center"/>
    </xf>
    <xf numFmtId="0" fontId="2" fillId="30" borderId="0" xfId="0" applyFont="1" applyFill="1" applyBorder="1" applyAlignment="1" applyProtection="1">
      <alignment horizontal="center" vertical="center"/>
    </xf>
    <xf numFmtId="167" fontId="4" fillId="30" borderId="0" xfId="190" applyNumberFormat="1" applyFont="1" applyFill="1" applyBorder="1" applyAlignment="1" applyProtection="1">
      <alignment vertical="center"/>
    </xf>
    <xf numFmtId="0" fontId="4" fillId="30" borderId="0" xfId="184" applyNumberFormat="1" applyFont="1" applyFill="1" applyBorder="1" applyAlignment="1" applyProtection="1">
      <alignment horizontal="center" vertical="center"/>
    </xf>
    <xf numFmtId="4" fontId="3" fillId="30" borderId="11" xfId="184" applyNumberFormat="1" applyFont="1" applyFill="1" applyBorder="1" applyAlignment="1" applyProtection="1">
      <alignment horizontal="left" vertical="center"/>
    </xf>
    <xf numFmtId="0" fontId="2" fillId="30" borderId="11" xfId="0" applyFont="1" applyFill="1" applyBorder="1" applyAlignment="1" applyProtection="1">
      <alignment horizontal="center" vertical="center"/>
    </xf>
    <xf numFmtId="167" fontId="3" fillId="30" borderId="11" xfId="190" applyNumberFormat="1" applyFont="1" applyFill="1" applyBorder="1" applyAlignment="1" applyProtection="1">
      <alignment vertical="center"/>
    </xf>
    <xf numFmtId="0" fontId="4" fillId="30" borderId="11" xfId="0" applyFont="1" applyFill="1" applyBorder="1" applyAlignment="1" applyProtection="1">
      <alignment horizontal="center" vertical="center"/>
    </xf>
    <xf numFmtId="0" fontId="4" fillId="30" borderId="0" xfId="0" applyFont="1" applyFill="1" applyBorder="1" applyAlignment="1" applyProtection="1">
      <alignment horizontal="center" vertical="center"/>
    </xf>
    <xf numFmtId="4" fontId="5" fillId="30" borderId="0" xfId="184" applyNumberFormat="1" applyFont="1" applyFill="1" applyBorder="1" applyAlignment="1" applyProtection="1">
      <alignment horizontal="left" vertical="center"/>
    </xf>
    <xf numFmtId="167" fontId="6" fillId="30" borderId="0" xfId="190" applyNumberFormat="1" applyFont="1" applyFill="1" applyBorder="1" applyAlignment="1" applyProtection="1">
      <alignment vertical="center"/>
    </xf>
    <xf numFmtId="0" fontId="2" fillId="30" borderId="11" xfId="0" applyFont="1" applyFill="1" applyBorder="1" applyAlignment="1" applyProtection="1">
      <alignment vertical="center" wrapText="1"/>
    </xf>
    <xf numFmtId="0" fontId="2" fillId="31" borderId="11" xfId="190" applyNumberFormat="1" applyFont="1" applyFill="1" applyBorder="1" applyAlignment="1" applyProtection="1">
      <alignment vertical="center"/>
      <protection locked="0"/>
    </xf>
    <xf numFmtId="0" fontId="6" fillId="0" borderId="11" xfId="190" applyNumberFormat="1" applyFont="1" applyFill="1" applyBorder="1" applyAlignment="1" applyProtection="1">
      <alignment horizontal="center" vertical="center"/>
    </xf>
    <xf numFmtId="0" fontId="2" fillId="30" borderId="0" xfId="0" applyFont="1" applyFill="1" applyBorder="1" applyAlignment="1" applyProtection="1">
      <alignment vertical="center" wrapText="1"/>
    </xf>
    <xf numFmtId="0" fontId="2" fillId="30" borderId="0" xfId="190" applyNumberFormat="1" applyFont="1" applyFill="1" applyBorder="1" applyAlignment="1" applyProtection="1">
      <alignment vertical="center"/>
    </xf>
    <xf numFmtId="0" fontId="6" fillId="30" borderId="0" xfId="190" applyNumberFormat="1" applyFont="1" applyFill="1" applyBorder="1" applyAlignment="1" applyProtection="1">
      <alignment horizontal="center" vertical="center"/>
    </xf>
    <xf numFmtId="0" fontId="2" fillId="30" borderId="11" xfId="190" applyNumberFormat="1" applyFont="1" applyFill="1" applyBorder="1" applyAlignment="1" applyProtection="1">
      <alignment vertical="center"/>
    </xf>
    <xf numFmtId="167" fontId="4" fillId="30" borderId="11" xfId="190" applyNumberFormat="1" applyFont="1" applyFill="1" applyBorder="1" applyAlignment="1" applyProtection="1">
      <alignment vertical="center"/>
    </xf>
    <xf numFmtId="0" fontId="6" fillId="30" borderId="11" xfId="190" applyNumberFormat="1" applyFont="1" applyFill="1" applyBorder="1" applyAlignment="1" applyProtection="1">
      <alignment horizontal="center" vertical="center"/>
    </xf>
    <xf numFmtId="167" fontId="4" fillId="30" borderId="0" xfId="0" applyNumberFormat="1" applyFont="1" applyFill="1" applyAlignment="1" applyProtection="1">
      <alignment vertical="center"/>
    </xf>
    <xf numFmtId="0" fontId="4" fillId="0" borderId="11" xfId="0" applyFont="1" applyBorder="1" applyAlignment="1" applyProtection="1">
      <alignment vertical="center"/>
    </xf>
    <xf numFmtId="167" fontId="4" fillId="0" borderId="11" xfId="0" applyNumberFormat="1" applyFont="1" applyBorder="1" applyAlignment="1" applyProtection="1">
      <alignment vertical="center"/>
    </xf>
    <xf numFmtId="0" fontId="0" fillId="0" borderId="65" xfId="0" applyFill="1" applyBorder="1" applyAlignment="1" applyProtection="1">
      <alignment horizontal="center" vertical="center"/>
    </xf>
    <xf numFmtId="0" fontId="6" fillId="31" borderId="11" xfId="190" applyNumberFormat="1" applyFont="1" applyFill="1" applyBorder="1" applyAlignment="1" applyProtection="1">
      <alignment vertical="center"/>
      <protection locked="0"/>
    </xf>
    <xf numFmtId="167" fontId="6" fillId="31" borderId="11" xfId="190" applyNumberFormat="1" applyFont="1" applyFill="1" applyBorder="1" applyAlignment="1" applyProtection="1">
      <alignment vertical="center"/>
      <protection locked="0"/>
    </xf>
    <xf numFmtId="0" fontId="2" fillId="0" borderId="11" xfId="0" applyFont="1" applyBorder="1" applyAlignment="1" applyProtection="1">
      <alignment vertical="center" wrapText="1"/>
    </xf>
    <xf numFmtId="0" fontId="4" fillId="30" borderId="66" xfId="0" applyFont="1" applyFill="1" applyBorder="1" applyAlignment="1" applyProtection="1">
      <alignment vertical="center" wrapText="1"/>
    </xf>
    <xf numFmtId="0" fontId="2" fillId="30" borderId="66" xfId="184" applyNumberFormat="1" applyFont="1" applyFill="1" applyBorder="1" applyAlignment="1" applyProtection="1">
      <alignment horizontal="center" vertical="center"/>
    </xf>
    <xf numFmtId="167" fontId="4" fillId="30" borderId="66" xfId="190" applyNumberFormat="1" applyFont="1" applyFill="1" applyBorder="1" applyAlignment="1" applyProtection="1">
      <alignment vertical="center"/>
    </xf>
    <xf numFmtId="0" fontId="6" fillId="0" borderId="66" xfId="190" applyNumberFormat="1" applyFont="1" applyFill="1" applyBorder="1" applyAlignment="1" applyProtection="1">
      <alignment horizontal="center" vertical="center"/>
    </xf>
    <xf numFmtId="0" fontId="2" fillId="30" borderId="66" xfId="0" applyFont="1" applyFill="1" applyBorder="1" applyAlignment="1" applyProtection="1">
      <alignment vertical="center" wrapText="1"/>
    </xf>
    <xf numFmtId="0" fontId="6" fillId="30" borderId="45" xfId="190" applyNumberFormat="1" applyFont="1" applyFill="1" applyBorder="1" applyAlignment="1" applyProtection="1">
      <alignment horizontal="center" vertical="center"/>
    </xf>
    <xf numFmtId="167" fontId="4" fillId="0" borderId="11" xfId="190" applyNumberFormat="1" applyFont="1" applyFill="1" applyBorder="1" applyAlignment="1" applyProtection="1">
      <alignment vertical="center"/>
    </xf>
    <xf numFmtId="0" fontId="6" fillId="30" borderId="65" xfId="190" applyNumberFormat="1" applyFont="1" applyFill="1" applyBorder="1" applyAlignment="1" applyProtection="1">
      <alignment horizontal="center" vertical="center"/>
    </xf>
    <xf numFmtId="0" fontId="6" fillId="30" borderId="66" xfId="0" applyFont="1" applyFill="1" applyBorder="1" applyAlignment="1" applyProtection="1">
      <alignment horizontal="right" vertical="center" wrapText="1"/>
    </xf>
    <xf numFmtId="0" fontId="6" fillId="30" borderId="66" xfId="190" applyNumberFormat="1" applyFont="1" applyFill="1" applyBorder="1" applyAlignment="1" applyProtection="1">
      <alignment horizontal="center" vertical="center"/>
    </xf>
    <xf numFmtId="0" fontId="4" fillId="0" borderId="11" xfId="0" applyFont="1" applyBorder="1" applyAlignment="1" applyProtection="1">
      <alignment vertical="center" wrapText="1"/>
    </xf>
    <xf numFmtId="0" fontId="2" fillId="30" borderId="66" xfId="190" applyNumberFormat="1" applyFont="1" applyFill="1" applyBorder="1" applyAlignment="1" applyProtection="1">
      <alignment vertical="center"/>
    </xf>
    <xf numFmtId="0" fontId="4" fillId="30" borderId="0" xfId="0" applyFont="1" applyFill="1" applyBorder="1" applyAlignment="1" applyProtection="1">
      <alignment vertical="center" wrapText="1"/>
    </xf>
    <xf numFmtId="0" fontId="0" fillId="0" borderId="11" xfId="0" applyFont="1" applyBorder="1" applyAlignment="1" applyProtection="1">
      <alignment vertical="center" wrapText="1"/>
    </xf>
    <xf numFmtId="3" fontId="2" fillId="31" borderId="11" xfId="190" applyNumberFormat="1" applyFont="1" applyFill="1" applyBorder="1" applyAlignment="1" applyProtection="1">
      <alignment vertical="center"/>
      <protection locked="0"/>
    </xf>
    <xf numFmtId="0" fontId="2" fillId="30" borderId="0" xfId="184" applyNumberFormat="1" applyFont="1" applyFill="1" applyBorder="1" applyAlignment="1" applyProtection="1">
      <alignment horizontal="center" vertical="center"/>
    </xf>
    <xf numFmtId="165" fontId="4" fillId="30" borderId="0" xfId="190" applyFont="1" applyFill="1" applyBorder="1" applyAlignment="1" applyProtection="1">
      <alignment vertical="center"/>
    </xf>
    <xf numFmtId="0" fontId="2" fillId="0" borderId="11"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2" fillId="30" borderId="11" xfId="184" applyNumberFormat="1" applyFont="1" applyFill="1" applyBorder="1" applyAlignment="1" applyProtection="1">
      <alignment horizontal="center" vertical="center"/>
    </xf>
    <xf numFmtId="0" fontId="2" fillId="30" borderId="11" xfId="0" applyFont="1" applyFill="1" applyBorder="1" applyAlignment="1" applyProtection="1">
      <alignment horizontal="left" vertical="center" wrapText="1"/>
    </xf>
    <xf numFmtId="0" fontId="3" fillId="0" borderId="11" xfId="184" applyNumberFormat="1" applyFont="1" applyBorder="1" applyAlignment="1" applyProtection="1">
      <alignment horizontal="center" vertical="center"/>
    </xf>
    <xf numFmtId="0" fontId="0" fillId="0" borderId="11" xfId="0" applyBorder="1" applyAlignment="1" applyProtection="1">
      <alignment vertical="center"/>
    </xf>
    <xf numFmtId="0" fontId="3" fillId="0" borderId="11" xfId="0" applyFont="1" applyBorder="1" applyAlignment="1" applyProtection="1">
      <alignment horizontal="center" vertical="center"/>
    </xf>
    <xf numFmtId="16" fontId="0" fillId="30" borderId="0" xfId="0" applyNumberFormat="1" applyFill="1" applyAlignment="1" applyProtection="1">
      <alignment vertical="center"/>
    </xf>
    <xf numFmtId="4" fontId="3" fillId="0" borderId="11" xfId="184" applyNumberFormat="1" applyFont="1" applyBorder="1" applyAlignment="1" applyProtection="1">
      <alignment horizontal="left" vertical="center"/>
    </xf>
    <xf numFmtId="167" fontId="3" fillId="0" borderId="11" xfId="190" applyNumberFormat="1" applyFont="1" applyFill="1" applyBorder="1" applyAlignment="1" applyProtection="1">
      <alignment vertical="center"/>
    </xf>
    <xf numFmtId="167" fontId="4" fillId="30" borderId="11" xfId="0" applyNumberFormat="1" applyFont="1" applyFill="1" applyBorder="1" applyAlignment="1" applyProtection="1">
      <alignment horizontal="center" vertical="center"/>
    </xf>
    <xf numFmtId="4" fontId="3" fillId="30" borderId="0" xfId="184" applyNumberFormat="1" applyFont="1" applyFill="1" applyBorder="1" applyAlignment="1" applyProtection="1">
      <alignment horizontal="left" vertical="center"/>
    </xf>
    <xf numFmtId="165" fontId="6" fillId="30" borderId="0" xfId="190" applyFont="1" applyFill="1" applyBorder="1" applyAlignment="1" applyProtection="1">
      <alignment vertical="center"/>
    </xf>
    <xf numFmtId="0" fontId="3" fillId="0" borderId="11" xfId="0" applyFont="1" applyBorder="1" applyAlignment="1" applyProtection="1">
      <alignment vertical="center"/>
    </xf>
    <xf numFmtId="0" fontId="3" fillId="30" borderId="61" xfId="0" applyFont="1" applyFill="1" applyBorder="1" applyAlignment="1" applyProtection="1">
      <alignment vertical="center"/>
    </xf>
    <xf numFmtId="0" fontId="3" fillId="30" borderId="61" xfId="0" applyFont="1" applyFill="1" applyBorder="1" applyAlignment="1" applyProtection="1">
      <alignment horizontal="center" vertical="center"/>
    </xf>
    <xf numFmtId="0" fontId="3" fillId="30" borderId="64" xfId="0" applyFont="1" applyFill="1" applyBorder="1" applyAlignment="1" applyProtection="1">
      <alignment vertical="center"/>
    </xf>
    <xf numFmtId="0" fontId="3" fillId="30" borderId="64" xfId="0" applyFont="1" applyFill="1" applyBorder="1" applyAlignment="1" applyProtection="1">
      <alignment horizontal="center" vertical="center"/>
    </xf>
    <xf numFmtId="0" fontId="3" fillId="30" borderId="11" xfId="184" applyNumberFormat="1" applyFont="1" applyFill="1" applyBorder="1" applyAlignment="1" applyProtection="1">
      <alignment horizontal="center" vertical="center"/>
    </xf>
    <xf numFmtId="4" fontId="6" fillId="30" borderId="0" xfId="184" applyNumberFormat="1" applyFont="1" applyFill="1" applyBorder="1" applyAlignment="1" applyProtection="1">
      <alignment horizontal="left" vertical="center"/>
    </xf>
    <xf numFmtId="167" fontId="6" fillId="30" borderId="0" xfId="190" applyNumberFormat="1" applyFont="1" applyFill="1" applyBorder="1" applyAlignment="1" applyProtection="1">
      <alignment horizontal="right" vertical="center"/>
    </xf>
    <xf numFmtId="4" fontId="4" fillId="30" borderId="11" xfId="184" applyNumberFormat="1" applyFont="1" applyFill="1" applyBorder="1" applyAlignment="1" applyProtection="1">
      <alignment horizontal="left" vertical="center" wrapText="1"/>
    </xf>
    <xf numFmtId="0" fontId="4" fillId="30" borderId="11" xfId="0" applyFont="1" applyFill="1" applyBorder="1" applyAlignment="1" applyProtection="1">
      <alignment vertical="center" wrapText="1"/>
    </xf>
    <xf numFmtId="0" fontId="6" fillId="0" borderId="11" xfId="0" applyFont="1" applyBorder="1" applyAlignment="1" applyProtection="1">
      <alignment horizontal="left" vertical="center" wrapText="1" indent="2"/>
    </xf>
    <xf numFmtId="0" fontId="6" fillId="30" borderId="11" xfId="0" applyFont="1" applyFill="1" applyBorder="1" applyAlignment="1" applyProtection="1">
      <alignment horizontal="left" vertical="center" indent="2"/>
    </xf>
    <xf numFmtId="0" fontId="6" fillId="0" borderId="11" xfId="0" applyFont="1" applyFill="1" applyBorder="1" applyAlignment="1" applyProtection="1">
      <alignment horizontal="left" vertical="center" wrapText="1" indent="2"/>
    </xf>
    <xf numFmtId="0" fontId="6" fillId="30" borderId="11" xfId="0" applyFont="1" applyFill="1" applyBorder="1" applyAlignment="1" applyProtection="1">
      <alignment horizontal="left" vertical="center" wrapText="1" indent="2"/>
    </xf>
    <xf numFmtId="4" fontId="4" fillId="30" borderId="11" xfId="184" applyNumberFormat="1" applyFont="1" applyFill="1" applyBorder="1" applyAlignment="1" applyProtection="1">
      <alignment vertical="center" wrapText="1"/>
    </xf>
    <xf numFmtId="0" fontId="4" fillId="30" borderId="64" xfId="0" applyFont="1" applyFill="1" applyBorder="1" applyAlignment="1" applyProtection="1">
      <alignment horizontal="center" vertical="center"/>
    </xf>
    <xf numFmtId="4" fontId="4" fillId="30" borderId="11" xfId="184" applyNumberFormat="1" applyFont="1" applyFill="1" applyBorder="1" applyAlignment="1" applyProtection="1">
      <alignment vertical="center"/>
    </xf>
    <xf numFmtId="0" fontId="4" fillId="30" borderId="11" xfId="184" applyNumberFormat="1" applyFont="1" applyFill="1" applyBorder="1" applyAlignment="1" applyProtection="1">
      <alignment horizontal="center" vertical="center"/>
    </xf>
    <xf numFmtId="165" fontId="2" fillId="30" borderId="11" xfId="190" applyFont="1" applyFill="1" applyBorder="1" applyAlignment="1" applyProtection="1">
      <alignment vertical="center"/>
    </xf>
    <xf numFmtId="0" fontId="4" fillId="0" borderId="11" xfId="184" applyNumberFormat="1" applyFont="1" applyBorder="1" applyAlignment="1" applyProtection="1">
      <alignment horizontal="center" vertical="center"/>
    </xf>
    <xf numFmtId="165" fontId="0" fillId="0" borderId="11" xfId="190" applyFont="1" applyBorder="1" applyAlignment="1" applyProtection="1">
      <alignment vertical="center"/>
    </xf>
    <xf numFmtId="0" fontId="6" fillId="30" borderId="11" xfId="0" applyFont="1" applyFill="1" applyBorder="1" applyAlignment="1" applyProtection="1">
      <alignment horizontal="center" vertical="center"/>
    </xf>
    <xf numFmtId="0" fontId="6" fillId="30" borderId="11" xfId="184" applyNumberFormat="1" applyFont="1" applyFill="1" applyBorder="1" applyAlignment="1" applyProtection="1">
      <alignment horizontal="center" vertical="center"/>
    </xf>
    <xf numFmtId="167" fontId="6" fillId="0" borderId="11" xfId="190" applyNumberFormat="1" applyFont="1" applyFill="1" applyBorder="1" applyAlignment="1" applyProtection="1">
      <alignment vertical="center"/>
    </xf>
    <xf numFmtId="4" fontId="2" fillId="30" borderId="11" xfId="184" applyNumberFormat="1" applyFont="1" applyFill="1" applyBorder="1" applyAlignment="1" applyProtection="1">
      <alignment vertical="center" wrapText="1"/>
    </xf>
    <xf numFmtId="167" fontId="0" fillId="30" borderId="0" xfId="0" applyNumberFormat="1" applyFill="1" applyAlignment="1" applyProtection="1">
      <alignment vertical="center"/>
    </xf>
    <xf numFmtId="0" fontId="0" fillId="30" borderId="11" xfId="0" applyFill="1" applyBorder="1" applyAlignment="1" applyProtection="1">
      <alignment horizontal="center" vertical="center"/>
    </xf>
    <xf numFmtId="167" fontId="3" fillId="0" borderId="11" xfId="0" applyNumberFormat="1" applyFont="1" applyBorder="1" applyAlignment="1" applyProtection="1">
      <alignment vertical="center"/>
    </xf>
    <xf numFmtId="0" fontId="4" fillId="30" borderId="0" xfId="0" applyFont="1" applyFill="1" applyAlignment="1" applyProtection="1">
      <alignment horizontal="center" vertical="center"/>
    </xf>
    <xf numFmtId="3" fontId="6" fillId="31" borderId="11" xfId="190" applyNumberFormat="1" applyFont="1" applyFill="1" applyBorder="1" applyAlignment="1" applyProtection="1">
      <alignment horizontal="center" vertical="center"/>
      <protection locked="0"/>
    </xf>
    <xf numFmtId="0" fontId="52" fillId="30" borderId="0" xfId="0" applyFont="1" applyFill="1" applyBorder="1" applyAlignment="1" applyProtection="1">
      <alignment vertical="center"/>
    </xf>
    <xf numFmtId="3" fontId="4" fillId="31" borderId="11" xfId="190" applyNumberFormat="1" applyFont="1" applyFill="1" applyBorder="1" applyAlignment="1" applyProtection="1">
      <alignment horizontal="center" vertical="center"/>
      <protection locked="0"/>
    </xf>
    <xf numFmtId="165" fontId="15" fillId="30" borderId="0" xfId="190" applyFont="1" applyFill="1" applyBorder="1" applyAlignment="1" applyProtection="1">
      <alignment vertical="center"/>
    </xf>
    <xf numFmtId="0" fontId="0" fillId="30" borderId="61" xfId="0" applyFill="1" applyBorder="1" applyAlignment="1" applyProtection="1">
      <alignment vertical="center"/>
    </xf>
    <xf numFmtId="0" fontId="0" fillId="30" borderId="61" xfId="0" applyFill="1" applyBorder="1" applyAlignment="1" applyProtection="1">
      <alignment horizontal="center" vertical="center"/>
    </xf>
    <xf numFmtId="0" fontId="0" fillId="30" borderId="64" xfId="0" applyFill="1" applyBorder="1" applyAlignment="1" applyProtection="1">
      <alignment vertical="center"/>
    </xf>
    <xf numFmtId="3" fontId="2" fillId="31" borderId="11" xfId="190" applyNumberFormat="1" applyFont="1" applyFill="1" applyBorder="1" applyAlignment="1" applyProtection="1">
      <alignment horizontal="center" vertical="center"/>
      <protection locked="0"/>
    </xf>
    <xf numFmtId="3" fontId="2" fillId="30" borderId="11" xfId="190" applyNumberFormat="1" applyFont="1" applyFill="1" applyBorder="1" applyAlignment="1" applyProtection="1">
      <alignment horizontal="center" vertical="center"/>
    </xf>
    <xf numFmtId="4" fontId="6" fillId="30" borderId="62" xfId="184" applyNumberFormat="1" applyFont="1" applyFill="1" applyBorder="1" applyAlignment="1" applyProtection="1">
      <alignment horizontal="left" vertical="center" indent="2"/>
    </xf>
    <xf numFmtId="3" fontId="6" fillId="31" borderId="105" xfId="190" applyNumberFormat="1" applyFont="1" applyFill="1" applyBorder="1" applyAlignment="1" applyProtection="1">
      <alignment vertical="center"/>
      <protection locked="0"/>
    </xf>
    <xf numFmtId="3" fontId="6" fillId="31" borderId="102" xfId="190" applyNumberFormat="1" applyFont="1" applyFill="1" applyBorder="1" applyAlignment="1" applyProtection="1">
      <alignment vertical="center"/>
      <protection locked="0"/>
    </xf>
    <xf numFmtId="3" fontId="6" fillId="31" borderId="107" xfId="190" applyNumberFormat="1" applyFont="1" applyFill="1" applyBorder="1" applyAlignment="1" applyProtection="1">
      <alignment vertical="center"/>
      <protection locked="0"/>
    </xf>
    <xf numFmtId="3" fontId="6" fillId="31" borderId="101" xfId="190" applyNumberFormat="1" applyFont="1" applyFill="1" applyBorder="1" applyAlignment="1" applyProtection="1">
      <alignment vertical="center"/>
      <protection locked="0"/>
    </xf>
    <xf numFmtId="3" fontId="6" fillId="38" borderId="102" xfId="190" applyNumberFormat="1" applyFont="1" applyFill="1" applyBorder="1" applyAlignment="1" applyProtection="1">
      <alignment vertical="center"/>
      <protection locked="0"/>
    </xf>
    <xf numFmtId="3" fontId="6" fillId="31" borderId="112" xfId="190" applyNumberFormat="1" applyFont="1" applyFill="1" applyBorder="1" applyAlignment="1" applyProtection="1">
      <alignment vertical="center"/>
      <protection locked="0"/>
    </xf>
    <xf numFmtId="3" fontId="2" fillId="31" borderId="98" xfId="190" applyNumberFormat="1" applyFont="1" applyFill="1" applyBorder="1" applyAlignment="1" applyProtection="1">
      <alignment vertical="center"/>
      <protection locked="0"/>
    </xf>
    <xf numFmtId="3" fontId="2" fillId="31" borderId="97" xfId="190" applyNumberFormat="1" applyFont="1" applyFill="1" applyBorder="1" applyAlignment="1" applyProtection="1">
      <alignment vertical="center"/>
      <protection locked="0"/>
    </xf>
    <xf numFmtId="3" fontId="6" fillId="38" borderId="107" xfId="190" applyNumberFormat="1" applyFont="1" applyFill="1" applyBorder="1" applyAlignment="1" applyProtection="1">
      <alignment vertical="center"/>
      <protection locked="0"/>
    </xf>
    <xf numFmtId="169" fontId="6" fillId="38" borderId="102" xfId="190" applyNumberFormat="1" applyFont="1" applyFill="1" applyBorder="1" applyAlignment="1" applyProtection="1">
      <alignment vertical="center"/>
      <protection locked="0"/>
    </xf>
    <xf numFmtId="169" fontId="6" fillId="38" borderId="107" xfId="190" applyNumberFormat="1" applyFont="1" applyFill="1" applyBorder="1" applyAlignment="1" applyProtection="1">
      <alignment vertical="center"/>
      <protection locked="0"/>
    </xf>
    <xf numFmtId="169" fontId="2" fillId="38" borderId="105" xfId="190" applyNumberFormat="1" applyFont="1" applyFill="1" applyBorder="1" applyAlignment="1" applyProtection="1">
      <alignment vertical="center"/>
      <protection locked="0"/>
    </xf>
    <xf numFmtId="169" fontId="2" fillId="38" borderId="102" xfId="190" applyNumberFormat="1" applyFont="1" applyFill="1" applyBorder="1" applyAlignment="1" applyProtection="1">
      <alignment vertical="center"/>
      <protection locked="0"/>
    </xf>
    <xf numFmtId="169" fontId="2" fillId="38" borderId="107" xfId="190" applyNumberFormat="1" applyFont="1" applyFill="1" applyBorder="1" applyAlignment="1" applyProtection="1">
      <alignment vertical="center"/>
      <protection locked="0"/>
    </xf>
    <xf numFmtId="169" fontId="6" fillId="38" borderId="101" xfId="190" applyNumberFormat="1" applyFont="1" applyFill="1" applyBorder="1" applyAlignment="1" applyProtection="1">
      <alignment vertical="center"/>
      <protection locked="0"/>
    </xf>
    <xf numFmtId="169" fontId="2" fillId="31" borderId="108" xfId="190" applyNumberFormat="1" applyFont="1" applyFill="1" applyBorder="1" applyAlignment="1" applyProtection="1">
      <alignment vertical="center"/>
      <protection locked="0"/>
    </xf>
    <xf numFmtId="3" fontId="2" fillId="31" borderId="75" xfId="190" applyNumberFormat="1" applyFont="1" applyFill="1" applyBorder="1" applyAlignment="1" applyProtection="1">
      <alignment vertical="center"/>
      <protection locked="0"/>
    </xf>
    <xf numFmtId="0" fontId="4" fillId="0" borderId="0" xfId="170"/>
    <xf numFmtId="0" fontId="63" fillId="0" borderId="0" xfId="13" applyFont="1" applyAlignment="1" applyProtection="1"/>
    <xf numFmtId="0" fontId="1" fillId="30" borderId="11" xfId="0" applyFont="1" applyFill="1" applyBorder="1" applyAlignment="1" applyProtection="1">
      <alignment horizontal="center" vertical="center"/>
    </xf>
    <xf numFmtId="0" fontId="6" fillId="30" borderId="24" xfId="0" applyFont="1" applyFill="1" applyBorder="1" applyAlignment="1">
      <alignment horizontal="left" vertical="center" indent="2"/>
    </xf>
    <xf numFmtId="3" fontId="2" fillId="31" borderId="104" xfId="190" applyNumberFormat="1" applyFont="1" applyFill="1" applyBorder="1" applyAlignment="1" applyProtection="1">
      <alignment vertical="center"/>
      <protection locked="0"/>
    </xf>
    <xf numFmtId="3" fontId="2" fillId="31" borderId="103" xfId="190" applyNumberFormat="1" applyFont="1" applyFill="1" applyBorder="1" applyAlignment="1" applyProtection="1">
      <alignment vertical="center"/>
      <protection locked="0"/>
    </xf>
    <xf numFmtId="3" fontId="2" fillId="31" borderId="114" xfId="190" applyNumberFormat="1" applyFont="1" applyFill="1" applyBorder="1" applyAlignment="1" applyProtection="1">
      <alignment vertical="center"/>
      <protection locked="0"/>
    </xf>
    <xf numFmtId="3" fontId="6" fillId="38" borderId="105" xfId="190" applyNumberFormat="1" applyFont="1" applyFill="1" applyBorder="1" applyAlignment="1" applyProtection="1">
      <alignment vertical="center"/>
      <protection locked="0"/>
    </xf>
    <xf numFmtId="3" fontId="2" fillId="31" borderId="105" xfId="190" applyNumberFormat="1" applyFont="1" applyFill="1" applyBorder="1" applyAlignment="1" applyProtection="1">
      <alignment vertical="center"/>
      <protection locked="0"/>
    </xf>
    <xf numFmtId="3" fontId="2" fillId="31" borderId="102" xfId="190" applyNumberFormat="1" applyFont="1" applyFill="1" applyBorder="1" applyAlignment="1" applyProtection="1">
      <alignment vertical="center"/>
      <protection locked="0"/>
    </xf>
    <xf numFmtId="3" fontId="2" fillId="31" borderId="107" xfId="190" applyNumberFormat="1" applyFont="1" applyFill="1" applyBorder="1" applyAlignment="1" applyProtection="1">
      <alignment vertical="center"/>
      <protection locked="0"/>
    </xf>
    <xf numFmtId="3" fontId="6" fillId="38" borderId="101" xfId="190" applyNumberFormat="1" applyFont="1" applyFill="1" applyBorder="1" applyAlignment="1" applyProtection="1">
      <alignment vertical="center"/>
      <protection locked="0"/>
    </xf>
    <xf numFmtId="3" fontId="2" fillId="38" borderId="102" xfId="190" applyNumberFormat="1" applyFont="1" applyFill="1" applyBorder="1" applyAlignment="1" applyProtection="1">
      <alignment vertical="center"/>
      <protection locked="0"/>
    </xf>
    <xf numFmtId="3" fontId="2" fillId="38" borderId="107" xfId="190" applyNumberFormat="1" applyFont="1" applyFill="1" applyBorder="1" applyAlignment="1" applyProtection="1">
      <alignment vertical="center"/>
      <protection locked="0"/>
    </xf>
    <xf numFmtId="3" fontId="2" fillId="31" borderId="113" xfId="190" applyNumberFormat="1" applyFont="1" applyFill="1" applyBorder="1" applyAlignment="1" applyProtection="1">
      <alignment vertical="center"/>
      <protection locked="0"/>
    </xf>
    <xf numFmtId="3" fontId="2" fillId="31" borderId="110" xfId="190" applyNumberFormat="1" applyFont="1" applyFill="1" applyBorder="1" applyAlignment="1" applyProtection="1">
      <alignment vertical="center"/>
      <protection locked="0"/>
    </xf>
    <xf numFmtId="3" fontId="2" fillId="31" borderId="111" xfId="190" applyNumberFormat="1" applyFont="1" applyFill="1" applyBorder="1" applyAlignment="1" applyProtection="1">
      <alignment vertical="center"/>
      <protection locked="0"/>
    </xf>
    <xf numFmtId="3" fontId="6" fillId="31" borderId="113" xfId="190" applyNumberFormat="1" applyFont="1" applyFill="1" applyBorder="1" applyAlignment="1" applyProtection="1">
      <alignment vertical="center"/>
      <protection locked="0"/>
    </xf>
    <xf numFmtId="3" fontId="6" fillId="31" borderId="103" xfId="190" applyNumberFormat="1" applyFont="1" applyFill="1" applyBorder="1" applyAlignment="1" applyProtection="1">
      <alignment vertical="center"/>
      <protection locked="0"/>
    </xf>
    <xf numFmtId="3" fontId="6" fillId="31" borderId="114" xfId="190" applyNumberFormat="1" applyFont="1" applyFill="1" applyBorder="1" applyAlignment="1" applyProtection="1">
      <alignment vertical="center"/>
      <protection locked="0"/>
    </xf>
    <xf numFmtId="3" fontId="2" fillId="31" borderId="25" xfId="190" applyNumberFormat="1" applyFont="1" applyFill="1" applyBorder="1" applyAlignment="1" applyProtection="1">
      <alignment vertical="center"/>
      <protection locked="0"/>
    </xf>
    <xf numFmtId="3" fontId="2" fillId="31" borderId="108" xfId="190" applyNumberFormat="1" applyFont="1" applyFill="1" applyBorder="1" applyAlignment="1" applyProtection="1">
      <alignment vertical="center"/>
      <protection locked="0"/>
    </xf>
    <xf numFmtId="3" fontId="2" fillId="31" borderId="22" xfId="190" applyNumberFormat="1" applyFont="1" applyFill="1" applyBorder="1" applyAlignment="1" applyProtection="1">
      <alignment vertical="center"/>
      <protection locked="0"/>
    </xf>
    <xf numFmtId="3" fontId="2" fillId="31" borderId="112" xfId="190" applyNumberFormat="1" applyFont="1" applyFill="1" applyBorder="1" applyAlignment="1" applyProtection="1">
      <alignment vertical="center"/>
      <protection locked="0"/>
    </xf>
    <xf numFmtId="3" fontId="2" fillId="31" borderId="109" xfId="190" applyNumberFormat="1" applyFont="1" applyFill="1" applyBorder="1" applyAlignment="1" applyProtection="1">
      <alignment vertical="center"/>
      <protection locked="0"/>
    </xf>
    <xf numFmtId="3" fontId="2" fillId="31" borderId="76" xfId="190" applyNumberFormat="1" applyFont="1" applyFill="1" applyBorder="1" applyAlignment="1" applyProtection="1">
      <alignment vertical="center"/>
      <protection locked="0"/>
    </xf>
    <xf numFmtId="0" fontId="1" fillId="30" borderId="0" xfId="0" applyFont="1" applyFill="1" applyAlignment="1">
      <alignment horizontal="right" vertical="center"/>
    </xf>
    <xf numFmtId="0" fontId="6" fillId="30" borderId="0" xfId="0" applyFont="1" applyFill="1" applyBorder="1" applyAlignment="1" applyProtection="1">
      <alignment vertical="center"/>
    </xf>
    <xf numFmtId="16" fontId="2" fillId="30" borderId="34" xfId="171" quotePrefix="1" applyNumberFormat="1" applyFont="1" applyFill="1" applyBorder="1" applyAlignment="1" applyProtection="1">
      <alignment horizontal="center" vertical="center"/>
    </xf>
    <xf numFmtId="167" fontId="50" fillId="40" borderId="35" xfId="171" applyNumberFormat="1" applyFont="1" applyFill="1" applyBorder="1" applyAlignment="1" applyProtection="1">
      <alignment vertical="center"/>
    </xf>
    <xf numFmtId="16" fontId="1" fillId="30" borderId="34" xfId="171" quotePrefix="1" applyNumberFormat="1" applyFont="1" applyFill="1" applyBorder="1" applyAlignment="1" applyProtection="1">
      <alignment horizontal="center" vertical="center"/>
    </xf>
    <xf numFmtId="167" fontId="51" fillId="40" borderId="35" xfId="171" applyNumberFormat="1" applyFont="1" applyFill="1" applyBorder="1" applyAlignment="1" applyProtection="1">
      <alignment vertical="center"/>
    </xf>
    <xf numFmtId="0" fontId="1" fillId="30" borderId="34" xfId="171" applyFont="1" applyFill="1" applyBorder="1" applyAlignment="1" applyProtection="1">
      <alignment horizontal="center" vertical="center"/>
    </xf>
    <xf numFmtId="167" fontId="1" fillId="30" borderId="35" xfId="171" applyNumberFormat="1" applyFont="1" applyFill="1" applyBorder="1" applyAlignment="1" applyProtection="1">
      <alignment vertical="center"/>
    </xf>
    <xf numFmtId="167" fontId="1" fillId="31" borderId="35" xfId="190" applyNumberFormat="1" applyFont="1" applyFill="1" applyBorder="1" applyAlignment="1" applyProtection="1">
      <alignment vertical="center"/>
      <protection locked="0"/>
    </xf>
    <xf numFmtId="167" fontId="43" fillId="30" borderId="35" xfId="171" applyNumberFormat="1" applyFont="1" applyFill="1" applyBorder="1" applyAlignment="1" applyProtection="1">
      <alignment vertical="center"/>
    </xf>
    <xf numFmtId="167" fontId="1" fillId="30" borderId="43" xfId="171" applyNumberFormat="1" applyFont="1" applyFill="1" applyBorder="1" applyAlignment="1" applyProtection="1">
      <alignment vertical="center"/>
    </xf>
    <xf numFmtId="0" fontId="66" fillId="30" borderId="0" xfId="0" quotePrefix="1" applyFont="1" applyFill="1" applyAlignment="1" applyProtection="1">
      <alignment vertical="center"/>
    </xf>
    <xf numFmtId="168" fontId="3" fillId="30" borderId="68" xfId="121" applyNumberFormat="1" applyFont="1" applyFill="1" applyBorder="1" applyAlignment="1" applyProtection="1">
      <alignment horizontal="center" vertical="center"/>
    </xf>
    <xf numFmtId="168" fontId="3" fillId="30" borderId="43" xfId="121" applyNumberFormat="1" applyFont="1" applyFill="1" applyBorder="1" applyAlignment="1" applyProtection="1">
      <alignment horizontal="center" vertical="center"/>
    </xf>
    <xf numFmtId="4" fontId="3" fillId="30" borderId="68" xfId="185" applyNumberFormat="1" applyFont="1" applyFill="1" applyBorder="1" applyAlignment="1" applyProtection="1">
      <alignment horizontal="center" vertical="center"/>
    </xf>
    <xf numFmtId="4" fontId="3" fillId="30" borderId="43" xfId="185" applyNumberFormat="1" applyFont="1" applyFill="1" applyBorder="1" applyAlignment="1" applyProtection="1">
      <alignment horizontal="center" vertical="center"/>
    </xf>
    <xf numFmtId="0" fontId="2" fillId="30" borderId="0" xfId="0" applyFont="1" applyFill="1" applyAlignment="1" applyProtection="1">
      <alignment horizontal="left" vertical="center" wrapText="1"/>
    </xf>
    <xf numFmtId="0" fontId="68" fillId="0" borderId="0" xfId="170" applyFont="1" applyAlignment="1" applyProtection="1"/>
    <xf numFmtId="0" fontId="69" fillId="0" borderId="0" xfId="13" applyFont="1" applyAlignment="1" applyProtection="1"/>
    <xf numFmtId="0" fontId="69" fillId="0" borderId="0" xfId="13" applyFont="1" applyFill="1" applyAlignment="1" applyProtection="1"/>
    <xf numFmtId="0" fontId="68" fillId="0" borderId="0" xfId="170" applyFont="1" applyFill="1" applyProtection="1"/>
    <xf numFmtId="167" fontId="6" fillId="31" borderId="59" xfId="190" applyNumberFormat="1" applyFont="1" applyFill="1" applyBorder="1" applyAlignment="1" applyProtection="1">
      <alignment vertical="center"/>
      <protection locked="0"/>
    </xf>
    <xf numFmtId="167" fontId="3" fillId="31" borderId="35" xfId="190" applyNumberFormat="1" applyFont="1" applyFill="1" applyBorder="1" applyAlignment="1" applyProtection="1">
      <alignment vertical="center"/>
      <protection locked="0"/>
    </xf>
    <xf numFmtId="167" fontId="2" fillId="40" borderId="35" xfId="190" applyNumberFormat="1" applyFont="1" applyFill="1" applyBorder="1" applyAlignment="1" applyProtection="1">
      <alignment vertical="center"/>
    </xf>
    <xf numFmtId="167" fontId="5" fillId="30" borderId="35" xfId="190" applyNumberFormat="1" applyFont="1" applyFill="1" applyBorder="1" applyAlignment="1" applyProtection="1">
      <alignment vertical="center"/>
    </xf>
    <xf numFmtId="167" fontId="1" fillId="40" borderId="35" xfId="190" applyNumberFormat="1" applyFont="1" applyFill="1" applyBorder="1" applyAlignment="1" applyProtection="1">
      <alignment vertical="center"/>
    </xf>
    <xf numFmtId="167" fontId="3" fillId="30" borderId="35" xfId="171" quotePrefix="1" applyNumberFormat="1" applyFont="1" applyFill="1" applyBorder="1" applyAlignment="1" applyProtection="1">
      <alignment vertical="center"/>
      <protection locked="0"/>
    </xf>
    <xf numFmtId="0" fontId="2" fillId="30" borderId="0" xfId="171" applyFill="1" applyAlignment="1" applyProtection="1">
      <alignment vertical="top"/>
    </xf>
    <xf numFmtId="0" fontId="21" fillId="30" borderId="0" xfId="185" applyFont="1" applyFill="1" applyAlignment="1" applyProtection="1">
      <alignment vertical="top"/>
    </xf>
    <xf numFmtId="0" fontId="21" fillId="30" borderId="0" xfId="185" applyFont="1" applyFill="1" applyAlignment="1" applyProtection="1">
      <alignment horizontal="center" vertical="top"/>
    </xf>
    <xf numFmtId="0" fontId="61" fillId="30" borderId="0" xfId="185" applyFont="1" applyFill="1" applyAlignment="1" applyProtection="1">
      <alignment vertical="top"/>
    </xf>
    <xf numFmtId="0" fontId="64" fillId="30" borderId="0" xfId="185" applyFont="1" applyFill="1" applyAlignment="1" applyProtection="1">
      <alignment vertical="top"/>
    </xf>
    <xf numFmtId="0" fontId="64" fillId="30" borderId="0" xfId="185" applyFont="1" applyFill="1" applyAlignment="1" applyProtection="1">
      <alignment horizontal="center" vertical="top"/>
    </xf>
    <xf numFmtId="0" fontId="5" fillId="30" borderId="0" xfId="171" applyFont="1" applyFill="1" applyAlignment="1" applyProtection="1">
      <alignment vertical="top" wrapText="1"/>
    </xf>
    <xf numFmtId="0" fontId="2" fillId="30" borderId="0" xfId="171" applyFill="1" applyAlignment="1" applyProtection="1">
      <alignment horizontal="center" vertical="top"/>
    </xf>
    <xf numFmtId="0" fontId="61" fillId="30" borderId="0" xfId="171" applyFont="1" applyFill="1" applyAlignment="1" applyProtection="1">
      <alignment vertical="top"/>
    </xf>
    <xf numFmtId="0" fontId="6" fillId="30" borderId="0" xfId="171" applyFont="1" applyFill="1" applyAlignment="1" applyProtection="1">
      <alignment vertical="top"/>
    </xf>
    <xf numFmtId="0" fontId="3" fillId="30" borderId="0" xfId="185" applyFont="1" applyFill="1" applyAlignment="1" applyProtection="1">
      <alignment vertical="top"/>
    </xf>
    <xf numFmtId="0" fontId="3" fillId="30" borderId="0" xfId="185" applyFont="1" applyFill="1" applyAlignment="1" applyProtection="1">
      <alignment horizontal="center" vertical="top"/>
    </xf>
    <xf numFmtId="0" fontId="65" fillId="30" borderId="0" xfId="185" applyFont="1" applyFill="1" applyAlignment="1" applyProtection="1">
      <alignment vertical="top"/>
    </xf>
    <xf numFmtId="4" fontId="45" fillId="30" borderId="0" xfId="185" applyNumberFormat="1" applyFont="1" applyFill="1" applyAlignment="1" applyProtection="1">
      <alignment vertical="center"/>
    </xf>
    <xf numFmtId="4" fontId="5" fillId="30" borderId="34" xfId="185" applyNumberFormat="1" applyFont="1" applyFill="1" applyBorder="1" applyAlignment="1" applyProtection="1">
      <alignment horizontal="center" vertical="center"/>
    </xf>
    <xf numFmtId="4" fontId="5" fillId="30" borderId="0" xfId="185" applyNumberFormat="1" applyFont="1" applyFill="1" applyAlignment="1" applyProtection="1">
      <alignment horizontal="center" vertical="center"/>
    </xf>
    <xf numFmtId="4" fontId="5" fillId="30" borderId="35" xfId="185" applyNumberFormat="1" applyFont="1" applyFill="1" applyBorder="1" applyAlignment="1" applyProtection="1">
      <alignment horizontal="center" vertical="center"/>
    </xf>
    <xf numFmtId="4" fontId="3" fillId="30" borderId="50" xfId="185" applyNumberFormat="1" applyFont="1" applyFill="1" applyBorder="1" applyAlignment="1" applyProtection="1">
      <alignment horizontal="center" vertical="center" wrapText="1"/>
    </xf>
    <xf numFmtId="4" fontId="3" fillId="30" borderId="67" xfId="185" applyNumberFormat="1" applyFont="1" applyFill="1" applyBorder="1" applyAlignment="1" applyProtection="1">
      <alignment horizontal="center" vertical="center" wrapText="1"/>
    </xf>
    <xf numFmtId="4" fontId="5" fillId="30" borderId="34" xfId="185" applyNumberFormat="1" applyFont="1" applyFill="1" applyBorder="1" applyAlignment="1" applyProtection="1">
      <alignment horizontal="centerContinuous" vertical="center"/>
    </xf>
    <xf numFmtId="4" fontId="5" fillId="30" borderId="0" xfId="185" applyNumberFormat="1" applyFont="1" applyFill="1" applyAlignment="1" applyProtection="1">
      <alignment horizontal="centerContinuous" vertical="center"/>
    </xf>
    <xf numFmtId="4" fontId="3" fillId="30" borderId="50" xfId="185" applyNumberFormat="1" applyFont="1" applyFill="1" applyBorder="1" applyAlignment="1" applyProtection="1">
      <alignment horizontal="center" vertical="center"/>
    </xf>
    <xf numFmtId="4" fontId="5" fillId="30" borderId="34" xfId="185" applyNumberFormat="1" applyFont="1" applyFill="1" applyBorder="1" applyAlignment="1" applyProtection="1">
      <alignment horizontal="centerContinuous" vertical="top"/>
    </xf>
    <xf numFmtId="4" fontId="5" fillId="30" borderId="0" xfId="185" applyNumberFormat="1" applyFont="1" applyFill="1" applyAlignment="1" applyProtection="1">
      <alignment horizontal="centerContinuous" vertical="top"/>
    </xf>
    <xf numFmtId="4" fontId="5" fillId="30" borderId="35" xfId="185" applyNumberFormat="1" applyFont="1" applyFill="1" applyBorder="1" applyAlignment="1" applyProtection="1">
      <alignment horizontal="center" vertical="top"/>
    </xf>
    <xf numFmtId="4" fontId="3" fillId="30" borderId="35" xfId="185" applyNumberFormat="1" applyFont="1" applyFill="1" applyBorder="1" applyAlignment="1" applyProtection="1">
      <alignment horizontal="center" vertical="top"/>
    </xf>
    <xf numFmtId="4" fontId="45" fillId="30" borderId="0" xfId="185" applyNumberFormat="1" applyFont="1" applyFill="1" applyAlignment="1" applyProtection="1">
      <alignment vertical="top"/>
    </xf>
    <xf numFmtId="4" fontId="2" fillId="30" borderId="34" xfId="185" applyNumberFormat="1" applyFill="1" applyBorder="1" applyAlignment="1" applyProtection="1">
      <alignment vertical="top"/>
    </xf>
    <xf numFmtId="4" fontId="2" fillId="30" borderId="0" xfId="185" applyNumberFormat="1" applyFill="1" applyAlignment="1" applyProtection="1">
      <alignment vertical="top"/>
    </xf>
    <xf numFmtId="0" fontId="2" fillId="30" borderId="35" xfId="185" applyFill="1" applyBorder="1" applyAlignment="1" applyProtection="1">
      <alignment horizontal="center"/>
    </xf>
    <xf numFmtId="4" fontId="2" fillId="30" borderId="35" xfId="185" applyNumberFormat="1" applyFill="1" applyBorder="1" applyAlignment="1" applyProtection="1">
      <alignment vertical="top"/>
    </xf>
    <xf numFmtId="4" fontId="5" fillId="30" borderId="34" xfId="185" applyNumberFormat="1" applyFont="1" applyFill="1" applyBorder="1" applyAlignment="1" applyProtection="1">
      <alignment horizontal="left" vertical="top"/>
    </xf>
    <xf numFmtId="4" fontId="5" fillId="30" borderId="0" xfId="185" applyNumberFormat="1" applyFont="1" applyFill="1" applyAlignment="1" applyProtection="1">
      <alignment vertical="top"/>
    </xf>
    <xf numFmtId="0" fontId="5" fillId="30" borderId="35" xfId="185" applyFont="1" applyFill="1" applyBorder="1" applyAlignment="1" applyProtection="1">
      <alignment horizontal="center"/>
    </xf>
    <xf numFmtId="167" fontId="5" fillId="30" borderId="35" xfId="185" applyNumberFormat="1" applyFont="1" applyFill="1" applyBorder="1" applyAlignment="1" applyProtection="1">
      <alignment vertical="top"/>
    </xf>
    <xf numFmtId="4" fontId="2" fillId="30" borderId="34" xfId="185" applyNumberFormat="1" applyFill="1" applyBorder="1" applyAlignment="1" applyProtection="1">
      <alignment horizontal="left" vertical="top"/>
    </xf>
    <xf numFmtId="167" fontId="2" fillId="30" borderId="35" xfId="185" applyNumberFormat="1" applyFill="1" applyBorder="1" applyAlignment="1" applyProtection="1">
      <alignment vertical="top"/>
    </xf>
    <xf numFmtId="4" fontId="2" fillId="30" borderId="0" xfId="185" applyNumberFormat="1" applyFill="1" applyAlignment="1" applyProtection="1">
      <alignment horizontal="left" vertical="top"/>
    </xf>
    <xf numFmtId="4" fontId="5" fillId="30" borderId="34" xfId="185" applyNumberFormat="1" applyFont="1" applyFill="1" applyBorder="1" applyAlignment="1" applyProtection="1">
      <alignment vertical="top"/>
    </xf>
    <xf numFmtId="4" fontId="5" fillId="30" borderId="0" xfId="185" applyNumberFormat="1" applyFont="1" applyFill="1" applyAlignment="1" applyProtection="1">
      <alignment horizontal="left" vertical="top"/>
    </xf>
    <xf numFmtId="4" fontId="6" fillId="30" borderId="34" xfId="185" applyNumberFormat="1" applyFont="1" applyFill="1" applyBorder="1" applyAlignment="1" applyProtection="1">
      <alignment vertical="top"/>
    </xf>
    <xf numFmtId="4" fontId="6" fillId="30" borderId="0" xfId="185" applyNumberFormat="1" applyFont="1" applyFill="1" applyAlignment="1" applyProtection="1">
      <alignment horizontal="left" vertical="top"/>
    </xf>
    <xf numFmtId="4" fontId="6" fillId="30" borderId="0" xfId="185" applyNumberFormat="1" applyFont="1" applyFill="1" applyAlignment="1" applyProtection="1">
      <alignment vertical="top"/>
    </xf>
    <xf numFmtId="0" fontId="6" fillId="30" borderId="35" xfId="185" applyFont="1" applyFill="1" applyBorder="1" applyAlignment="1" applyProtection="1">
      <alignment horizontal="center"/>
    </xf>
    <xf numFmtId="167" fontId="6" fillId="30" borderId="35" xfId="185" applyNumberFormat="1" applyFont="1" applyFill="1" applyBorder="1" applyAlignment="1" applyProtection="1">
      <alignment vertical="top"/>
    </xf>
    <xf numFmtId="0" fontId="6" fillId="30" borderId="35" xfId="185" applyFont="1" applyFill="1" applyBorder="1" applyAlignment="1" applyProtection="1">
      <alignment horizontal="center" vertical="top"/>
    </xf>
    <xf numFmtId="0" fontId="5" fillId="30" borderId="35" xfId="185" applyFont="1" applyFill="1" applyBorder="1" applyAlignment="1" applyProtection="1">
      <alignment horizontal="center" vertical="top"/>
    </xf>
    <xf numFmtId="0" fontId="2" fillId="30" borderId="35" xfId="185" applyFill="1" applyBorder="1" applyAlignment="1" applyProtection="1">
      <alignment horizontal="center" vertical="top"/>
    </xf>
    <xf numFmtId="167" fontId="2" fillId="30" borderId="43" xfId="185" applyNumberFormat="1" applyFill="1" applyBorder="1" applyAlignment="1" applyProtection="1">
      <alignment vertical="top"/>
    </xf>
    <xf numFmtId="4" fontId="17" fillId="30" borderId="34" xfId="185" applyNumberFormat="1" applyFont="1" applyFill="1" applyBorder="1" applyAlignment="1" applyProtection="1">
      <alignment horizontal="right" vertical="top"/>
    </xf>
    <xf numFmtId="4" fontId="17" fillId="30" borderId="0" xfId="171" applyNumberFormat="1" applyFont="1" applyFill="1" applyAlignment="1" applyProtection="1">
      <alignment horizontal="right" vertical="top"/>
    </xf>
    <xf numFmtId="4" fontId="17" fillId="30" borderId="51" xfId="171" applyNumberFormat="1" applyFont="1" applyFill="1" applyBorder="1" applyAlignment="1" applyProtection="1">
      <alignment horizontal="right" vertical="top"/>
    </xf>
    <xf numFmtId="0" fontId="17" fillId="30" borderId="37" xfId="185" applyFont="1" applyFill="1" applyBorder="1" applyAlignment="1" applyProtection="1">
      <alignment horizontal="center" vertical="top"/>
    </xf>
    <xf numFmtId="167" fontId="17" fillId="30" borderId="37" xfId="185" applyNumberFormat="1" applyFont="1" applyFill="1" applyBorder="1" applyAlignment="1" applyProtection="1">
      <alignment vertical="top"/>
    </xf>
    <xf numFmtId="4" fontId="46" fillId="30" borderId="34" xfId="171" applyNumberFormat="1" applyFont="1" applyFill="1" applyBorder="1" applyAlignment="1" applyProtection="1">
      <alignment horizontal="right" vertical="top"/>
    </xf>
    <xf numFmtId="4" fontId="46" fillId="30" borderId="0" xfId="171" applyNumberFormat="1" applyFont="1" applyFill="1" applyAlignment="1" applyProtection="1">
      <alignment horizontal="right" vertical="top"/>
    </xf>
    <xf numFmtId="4" fontId="46" fillId="30" borderId="51" xfId="171" applyNumberFormat="1" applyFont="1" applyFill="1" applyBorder="1" applyAlignment="1" applyProtection="1">
      <alignment horizontal="right" vertical="top"/>
    </xf>
    <xf numFmtId="0" fontId="46" fillId="30" borderId="35" xfId="171" applyFont="1" applyFill="1" applyBorder="1" applyAlignment="1" applyProtection="1">
      <alignment horizontal="center" vertical="top"/>
    </xf>
    <xf numFmtId="167" fontId="46" fillId="30" borderId="35" xfId="185" applyNumberFormat="1" applyFont="1" applyFill="1" applyBorder="1" applyAlignment="1" applyProtection="1">
      <alignment vertical="top"/>
    </xf>
    <xf numFmtId="4" fontId="17" fillId="30" borderId="36" xfId="171" applyNumberFormat="1" applyFont="1" applyFill="1" applyBorder="1" applyAlignment="1" applyProtection="1">
      <alignment horizontal="right" vertical="top"/>
    </xf>
    <xf numFmtId="4" fontId="17" fillId="30" borderId="46" xfId="171" applyNumberFormat="1" applyFont="1" applyFill="1" applyBorder="1" applyAlignment="1" applyProtection="1">
      <alignment horizontal="right" vertical="top"/>
    </xf>
    <xf numFmtId="4" fontId="17" fillId="30" borderId="47" xfId="171" applyNumberFormat="1" applyFont="1" applyFill="1" applyBorder="1" applyAlignment="1" applyProtection="1">
      <alignment horizontal="right" vertical="top"/>
    </xf>
    <xf numFmtId="0" fontId="17" fillId="30" borderId="38" xfId="171" applyFont="1" applyFill="1" applyBorder="1" applyAlignment="1" applyProtection="1">
      <alignment horizontal="center" vertical="top"/>
    </xf>
    <xf numFmtId="167" fontId="17" fillId="30" borderId="38" xfId="171" applyNumberFormat="1" applyFont="1" applyFill="1" applyBorder="1" applyAlignment="1" applyProtection="1">
      <alignment vertical="top"/>
    </xf>
    <xf numFmtId="4" fontId="3" fillId="30" borderId="0" xfId="185" applyNumberFormat="1" applyFont="1" applyFill="1" applyAlignment="1" applyProtection="1">
      <alignment vertical="top"/>
    </xf>
    <xf numFmtId="0" fontId="2" fillId="30" borderId="0" xfId="185" applyFill="1" applyAlignment="1" applyProtection="1">
      <alignment horizontal="center" vertical="top"/>
    </xf>
    <xf numFmtId="0" fontId="5" fillId="30" borderId="35" xfId="185" applyFont="1" applyFill="1" applyBorder="1" applyAlignment="1" applyProtection="1">
      <alignment horizontal="center" vertical="center"/>
    </xf>
    <xf numFmtId="167" fontId="15" fillId="30" borderId="35" xfId="185" applyNumberFormat="1" applyFont="1" applyFill="1" applyBorder="1" applyAlignment="1" applyProtection="1">
      <alignment vertical="top"/>
    </xf>
    <xf numFmtId="4" fontId="2" fillId="30" borderId="0" xfId="185" applyNumberFormat="1" applyFill="1" applyAlignment="1" applyProtection="1">
      <alignment horizontal="center" vertical="top"/>
    </xf>
    <xf numFmtId="167" fontId="2" fillId="30" borderId="0" xfId="185" applyNumberFormat="1" applyFill="1" applyAlignment="1" applyProtection="1">
      <alignment vertical="top"/>
    </xf>
    <xf numFmtId="167" fontId="3" fillId="30" borderId="0" xfId="185" applyNumberFormat="1" applyFont="1" applyFill="1" applyAlignment="1" applyProtection="1">
      <alignment vertical="top"/>
    </xf>
    <xf numFmtId="4" fontId="15" fillId="30" borderId="0" xfId="185" quotePrefix="1" applyNumberFormat="1" applyFont="1" applyFill="1" applyAlignment="1" applyProtection="1">
      <alignment vertical="top"/>
    </xf>
    <xf numFmtId="0" fontId="52" fillId="30" borderId="0" xfId="185" applyFont="1" applyFill="1" applyAlignment="1" applyProtection="1">
      <alignment vertical="top"/>
    </xf>
    <xf numFmtId="0" fontId="52" fillId="30" borderId="0" xfId="171" applyFont="1" applyFill="1" applyAlignment="1" applyProtection="1">
      <alignment vertical="top"/>
    </xf>
    <xf numFmtId="4" fontId="5" fillId="30" borderId="35" xfId="185" applyNumberFormat="1" applyFont="1" applyFill="1" applyBorder="1" applyAlignment="1" applyProtection="1">
      <alignment horizontal="center"/>
    </xf>
    <xf numFmtId="0" fontId="2" fillId="30" borderId="0" xfId="185" applyFill="1" applyAlignment="1" applyProtection="1">
      <alignment vertical="top"/>
    </xf>
    <xf numFmtId="0" fontId="3" fillId="30" borderId="0" xfId="185" applyFont="1" applyFill="1" applyAlignment="1" applyProtection="1">
      <alignment vertical="center"/>
    </xf>
    <xf numFmtId="0" fontId="3" fillId="30" borderId="0" xfId="185" applyFont="1" applyFill="1" applyAlignment="1" applyProtection="1">
      <alignment horizontal="center" vertical="center"/>
    </xf>
    <xf numFmtId="4" fontId="3" fillId="30" borderId="35" xfId="185" applyNumberFormat="1" applyFont="1" applyFill="1" applyBorder="1" applyAlignment="1" applyProtection="1">
      <alignment horizontal="center" vertical="center"/>
    </xf>
    <xf numFmtId="168" fontId="5" fillId="30" borderId="35" xfId="121" applyNumberFormat="1" applyFont="1" applyFill="1" applyBorder="1" applyAlignment="1" applyProtection="1">
      <alignment vertical="top"/>
    </xf>
    <xf numFmtId="168" fontId="2" fillId="30" borderId="35" xfId="121" applyNumberFormat="1" applyFont="1" applyFill="1" applyBorder="1" applyAlignment="1" applyProtection="1">
      <alignment vertical="top"/>
    </xf>
    <xf numFmtId="168" fontId="6" fillId="30" borderId="35" xfId="121" applyNumberFormat="1" applyFont="1" applyFill="1" applyBorder="1" applyAlignment="1" applyProtection="1">
      <alignment vertical="top"/>
    </xf>
    <xf numFmtId="168" fontId="2" fillId="30" borderId="43" xfId="121" applyNumberFormat="1" applyFont="1" applyFill="1" applyBorder="1" applyAlignment="1" applyProtection="1">
      <alignment vertical="top"/>
    </xf>
    <xf numFmtId="168" fontId="17" fillId="30" borderId="37" xfId="121" applyNumberFormat="1" applyFont="1" applyFill="1" applyBorder="1" applyAlignment="1" applyProtection="1">
      <alignment vertical="top"/>
    </xf>
    <xf numFmtId="168" fontId="46" fillId="30" borderId="35" xfId="121" applyNumberFormat="1" applyFont="1" applyFill="1" applyBorder="1" applyAlignment="1" applyProtection="1">
      <alignment vertical="top"/>
    </xf>
    <xf numFmtId="168" fontId="17" fillId="30" borderId="38" xfId="121" applyNumberFormat="1" applyFont="1" applyFill="1" applyBorder="1" applyAlignment="1" applyProtection="1">
      <alignment vertical="top"/>
    </xf>
    <xf numFmtId="168" fontId="3" fillId="30" borderId="0" xfId="121" applyNumberFormat="1" applyFont="1" applyFill="1" applyAlignment="1" applyProtection="1">
      <alignment vertical="top"/>
    </xf>
    <xf numFmtId="168" fontId="2" fillId="30" borderId="0" xfId="121" applyNumberFormat="1" applyFont="1" applyFill="1" applyAlignment="1" applyProtection="1">
      <alignment vertical="top"/>
    </xf>
    <xf numFmtId="4" fontId="3" fillId="30" borderId="0" xfId="185" applyNumberFormat="1" applyFont="1" applyFill="1" applyAlignment="1" applyProtection="1">
      <alignment vertical="center"/>
    </xf>
    <xf numFmtId="4" fontId="2" fillId="30" borderId="0" xfId="185" applyNumberFormat="1" applyFill="1" applyAlignment="1" applyProtection="1">
      <alignment vertical="center"/>
    </xf>
    <xf numFmtId="0" fontId="2" fillId="30" borderId="0" xfId="185" applyFill="1" applyAlignment="1" applyProtection="1">
      <alignment horizontal="center" vertical="center"/>
    </xf>
    <xf numFmtId="168" fontId="3" fillId="30" borderId="0" xfId="121" applyNumberFormat="1" applyFont="1" applyFill="1" applyAlignment="1" applyProtection="1">
      <alignment vertical="center"/>
    </xf>
    <xf numFmtId="168" fontId="3" fillId="30" borderId="50" xfId="121" applyNumberFormat="1" applyFont="1" applyFill="1" applyBorder="1" applyAlignment="1" applyProtection="1">
      <alignment horizontal="center" vertical="center" wrapText="1"/>
    </xf>
    <xf numFmtId="168" fontId="3" fillId="30" borderId="67" xfId="121" applyNumberFormat="1" applyFont="1" applyFill="1" applyBorder="1" applyAlignment="1" applyProtection="1">
      <alignment horizontal="center" vertical="center" wrapText="1"/>
    </xf>
    <xf numFmtId="168" fontId="3" fillId="30" borderId="50" xfId="121" applyNumberFormat="1" applyFont="1" applyFill="1" applyBorder="1" applyAlignment="1" applyProtection="1">
      <alignment horizontal="center" vertical="center"/>
    </xf>
    <xf numFmtId="168" fontId="3" fillId="30" borderId="35" xfId="121" applyNumberFormat="1" applyFont="1" applyFill="1" applyBorder="1" applyAlignment="1" applyProtection="1">
      <alignment horizontal="center" vertical="top"/>
    </xf>
    <xf numFmtId="10" fontId="2" fillId="30" borderId="66" xfId="121" applyNumberFormat="1" applyFont="1" applyFill="1" applyBorder="1" applyAlignment="1" applyProtection="1">
      <alignment horizontal="right" vertical="center"/>
    </xf>
    <xf numFmtId="10" fontId="2" fillId="30" borderId="89" xfId="121" applyNumberFormat="1" applyFont="1" applyFill="1" applyBorder="1" applyAlignment="1" applyProtection="1">
      <alignment horizontal="right" vertical="center"/>
    </xf>
    <xf numFmtId="0" fontId="6" fillId="30" borderId="11" xfId="190" applyNumberFormat="1" applyFont="1" applyFill="1" applyBorder="1" applyAlignment="1" applyProtection="1">
      <alignment vertical="center"/>
    </xf>
    <xf numFmtId="3" fontId="4" fillId="30" borderId="11" xfId="190" applyNumberFormat="1" applyFont="1" applyFill="1" applyBorder="1" applyAlignment="1" applyProtection="1">
      <alignment horizontal="center" vertical="center"/>
    </xf>
    <xf numFmtId="167" fontId="1" fillId="30" borderId="11" xfId="190" applyNumberFormat="1" applyFont="1" applyFill="1" applyBorder="1" applyAlignment="1" applyProtection="1">
      <alignment vertical="center"/>
    </xf>
    <xf numFmtId="0" fontId="0" fillId="30" borderId="0" xfId="0" applyFill="1" applyAlignment="1" applyProtection="1">
      <alignment vertical="center" wrapText="1"/>
    </xf>
    <xf numFmtId="0" fontId="3" fillId="39" borderId="27" xfId="0" applyFont="1" applyFill="1" applyBorder="1" applyAlignment="1" applyProtection="1">
      <alignment horizontal="center" vertical="center" wrapText="1"/>
    </xf>
    <xf numFmtId="0" fontId="3" fillId="39" borderId="99" xfId="0" applyFont="1" applyFill="1" applyBorder="1" applyAlignment="1" applyProtection="1">
      <alignment horizontal="center" vertical="center"/>
    </xf>
    <xf numFmtId="0" fontId="3" fillId="39" borderId="100" xfId="0" applyFont="1" applyFill="1" applyBorder="1" applyAlignment="1" applyProtection="1">
      <alignment horizontal="center" vertical="center"/>
    </xf>
    <xf numFmtId="0" fontId="3" fillId="39" borderId="20" xfId="0" applyFont="1" applyFill="1" applyBorder="1" applyAlignment="1" applyProtection="1">
      <alignment horizontal="center" vertical="center"/>
    </xf>
    <xf numFmtId="0" fontId="0" fillId="39" borderId="26" xfId="0" applyFill="1" applyBorder="1" applyAlignment="1" applyProtection="1">
      <alignment vertical="center" wrapText="1"/>
    </xf>
    <xf numFmtId="0" fontId="0" fillId="30" borderId="89" xfId="0" applyFill="1" applyBorder="1" applyAlignment="1" applyProtection="1">
      <alignment vertical="center" wrapText="1"/>
    </xf>
    <xf numFmtId="3" fontId="2" fillId="30" borderId="105" xfId="190" applyNumberFormat="1" applyFont="1" applyFill="1" applyBorder="1" applyAlignment="1" applyProtection="1">
      <alignment vertical="center"/>
    </xf>
    <xf numFmtId="3" fontId="2" fillId="30" borderId="102" xfId="190" applyNumberFormat="1" applyFont="1" applyFill="1" applyBorder="1" applyAlignment="1" applyProtection="1">
      <alignment vertical="center"/>
    </xf>
    <xf numFmtId="3" fontId="2" fillId="30" borderId="107" xfId="190" applyNumberFormat="1" applyFont="1" applyFill="1" applyBorder="1" applyAlignment="1" applyProtection="1">
      <alignment vertical="center"/>
    </xf>
    <xf numFmtId="0" fontId="2" fillId="39" borderId="89" xfId="0" applyFont="1" applyFill="1" applyBorder="1" applyAlignment="1" applyProtection="1">
      <alignment vertical="center" wrapText="1"/>
    </xf>
    <xf numFmtId="0" fontId="2" fillId="30" borderId="89" xfId="0" applyFont="1" applyFill="1" applyBorder="1" applyAlignment="1" applyProtection="1">
      <alignment vertical="center" wrapText="1"/>
    </xf>
    <xf numFmtId="3" fontId="2" fillId="30" borderId="101" xfId="190" applyNumberFormat="1" applyFont="1" applyFill="1" applyBorder="1" applyAlignment="1" applyProtection="1">
      <alignment vertical="center"/>
    </xf>
    <xf numFmtId="0" fontId="6" fillId="0" borderId="89" xfId="0" applyFont="1" applyFill="1" applyBorder="1" applyAlignment="1" applyProtection="1">
      <alignment horizontal="left" vertical="center" wrapText="1" indent="2"/>
    </xf>
    <xf numFmtId="0" fontId="6" fillId="30" borderId="89" xfId="0" applyFont="1" applyFill="1" applyBorder="1" applyAlignment="1" applyProtection="1">
      <alignment horizontal="left" vertical="center" wrapText="1" indent="2"/>
    </xf>
    <xf numFmtId="3" fontId="6" fillId="30" borderId="101" xfId="190" applyNumberFormat="1" applyFont="1" applyFill="1" applyBorder="1" applyAlignment="1" applyProtection="1">
      <alignment vertical="center"/>
    </xf>
    <xf numFmtId="3" fontId="6" fillId="30" borderId="102" xfId="190" applyNumberFormat="1" applyFont="1" applyFill="1" applyBorder="1" applyAlignment="1" applyProtection="1">
      <alignment vertical="center"/>
    </xf>
    <xf numFmtId="3" fontId="6" fillId="30" borderId="107" xfId="190" applyNumberFormat="1" applyFont="1" applyFill="1" applyBorder="1" applyAlignment="1" applyProtection="1">
      <alignment vertical="center"/>
    </xf>
    <xf numFmtId="3" fontId="6" fillId="38" borderId="102" xfId="190" applyNumberFormat="1" applyFont="1" applyFill="1" applyBorder="1" applyAlignment="1" applyProtection="1">
      <alignment vertical="center"/>
    </xf>
    <xf numFmtId="3" fontId="6" fillId="38" borderId="107" xfId="190" applyNumberFormat="1" applyFont="1" applyFill="1" applyBorder="1" applyAlignment="1" applyProtection="1">
      <alignment vertical="center"/>
    </xf>
    <xf numFmtId="169" fontId="2" fillId="30" borderId="105" xfId="190" applyNumberFormat="1" applyFont="1" applyFill="1" applyBorder="1" applyAlignment="1" applyProtection="1">
      <alignment vertical="center"/>
    </xf>
    <xf numFmtId="169" fontId="2" fillId="30" borderId="102" xfId="190" applyNumberFormat="1" applyFont="1" applyFill="1" applyBorder="1" applyAlignment="1" applyProtection="1">
      <alignment vertical="center"/>
    </xf>
    <xf numFmtId="169" fontId="2" fillId="30" borderId="107" xfId="190" applyNumberFormat="1" applyFont="1" applyFill="1" applyBorder="1" applyAlignment="1" applyProtection="1">
      <alignment vertical="center"/>
    </xf>
    <xf numFmtId="0" fontId="0" fillId="39" borderId="89" xfId="0" applyFill="1" applyBorder="1" applyAlignment="1" applyProtection="1">
      <alignment vertical="center" wrapText="1"/>
    </xf>
    <xf numFmtId="0" fontId="6" fillId="39" borderId="89" xfId="0" applyFont="1" applyFill="1" applyBorder="1" applyAlignment="1" applyProtection="1">
      <alignment horizontal="left" vertical="center" wrapText="1" indent="2"/>
    </xf>
    <xf numFmtId="3" fontId="6" fillId="30" borderId="105" xfId="190" applyNumberFormat="1" applyFont="1" applyFill="1" applyBorder="1" applyAlignment="1" applyProtection="1">
      <alignment vertical="center"/>
    </xf>
    <xf numFmtId="169" fontId="2" fillId="34" borderId="105" xfId="190" applyNumberFormat="1" applyFont="1" applyFill="1" applyBorder="1" applyAlignment="1" applyProtection="1">
      <alignment vertical="center"/>
    </xf>
    <xf numFmtId="169" fontId="2" fillId="34" borderId="102" xfId="190" applyNumberFormat="1" applyFont="1" applyFill="1" applyBorder="1" applyAlignment="1" applyProtection="1">
      <alignment vertical="center"/>
    </xf>
    <xf numFmtId="169" fontId="2" fillId="34" borderId="107" xfId="190" applyNumberFormat="1" applyFont="1" applyFill="1" applyBorder="1" applyAlignment="1" applyProtection="1">
      <alignment vertical="center"/>
    </xf>
    <xf numFmtId="169" fontId="6" fillId="30" borderId="101" xfId="190" applyNumberFormat="1" applyFont="1" applyFill="1" applyBorder="1" applyAlignment="1" applyProtection="1">
      <alignment vertical="center"/>
    </xf>
    <xf numFmtId="169" fontId="6" fillId="30" borderId="102" xfId="190" applyNumberFormat="1" applyFont="1" applyFill="1" applyBorder="1" applyAlignment="1" applyProtection="1">
      <alignment vertical="center"/>
    </xf>
    <xf numFmtId="169" fontId="6" fillId="30" borderId="107" xfId="190" applyNumberFormat="1" applyFont="1" applyFill="1" applyBorder="1" applyAlignment="1" applyProtection="1">
      <alignment vertical="center"/>
    </xf>
    <xf numFmtId="0" fontId="6" fillId="37" borderId="89" xfId="0" applyFont="1" applyFill="1" applyBorder="1" applyAlignment="1" applyProtection="1">
      <alignment horizontal="left" vertical="center" wrapText="1" indent="2"/>
    </xf>
    <xf numFmtId="169" fontId="6" fillId="38" borderId="102" xfId="190" applyNumberFormat="1" applyFont="1" applyFill="1" applyBorder="1" applyAlignment="1" applyProtection="1">
      <alignment vertical="center"/>
    </xf>
    <xf numFmtId="169" fontId="6" fillId="38" borderId="107" xfId="190" applyNumberFormat="1" applyFont="1" applyFill="1" applyBorder="1" applyAlignment="1" applyProtection="1">
      <alignment vertical="center"/>
    </xf>
    <xf numFmtId="169" fontId="2" fillId="30" borderId="101" xfId="190" applyNumberFormat="1" applyFont="1" applyFill="1" applyBorder="1" applyAlignment="1" applyProtection="1">
      <alignment vertical="center"/>
    </xf>
    <xf numFmtId="0" fontId="0" fillId="0" borderId="89" xfId="0" applyFill="1" applyBorder="1" applyAlignment="1" applyProtection="1">
      <alignment vertical="center" wrapText="1"/>
    </xf>
    <xf numFmtId="3" fontId="2" fillId="34" borderId="102" xfId="190" applyNumberFormat="1" applyFont="1" applyFill="1" applyBorder="1" applyAlignment="1" applyProtection="1">
      <alignment vertical="center"/>
    </xf>
    <xf numFmtId="3" fontId="2" fillId="34" borderId="107" xfId="190" applyNumberFormat="1" applyFont="1" applyFill="1" applyBorder="1" applyAlignment="1" applyProtection="1">
      <alignment vertical="center"/>
    </xf>
    <xf numFmtId="0" fontId="3" fillId="39" borderId="52" xfId="0" applyFont="1" applyFill="1" applyBorder="1" applyAlignment="1" applyProtection="1">
      <alignment horizontal="center" vertical="center" wrapText="1"/>
    </xf>
    <xf numFmtId="0" fontId="3" fillId="39" borderId="106" xfId="0" applyFont="1" applyFill="1" applyBorder="1" applyAlignment="1" applyProtection="1">
      <alignment horizontal="center" vertical="center"/>
    </xf>
    <xf numFmtId="0" fontId="3" fillId="39" borderId="116" xfId="0" applyFont="1" applyFill="1" applyBorder="1" applyAlignment="1" applyProtection="1">
      <alignment horizontal="center" vertical="center"/>
    </xf>
    <xf numFmtId="0" fontId="3" fillId="39" borderId="117" xfId="0" applyFont="1" applyFill="1" applyBorder="1" applyAlignment="1" applyProtection="1">
      <alignment horizontal="center" vertical="center"/>
    </xf>
    <xf numFmtId="0" fontId="0" fillId="39" borderId="76" xfId="0" applyFill="1" applyBorder="1" applyAlignment="1" applyProtection="1">
      <alignment vertical="center" wrapText="1"/>
    </xf>
    <xf numFmtId="3" fontId="2" fillId="38" borderId="111" xfId="190" applyNumberFormat="1" applyFont="1" applyFill="1" applyBorder="1" applyAlignment="1" applyProtection="1">
      <alignment vertical="center"/>
    </xf>
    <xf numFmtId="3" fontId="2" fillId="38" borderId="109" xfId="190" applyNumberFormat="1" applyFont="1" applyFill="1" applyBorder="1" applyAlignment="1" applyProtection="1">
      <alignment vertical="center"/>
    </xf>
    <xf numFmtId="0" fontId="0" fillId="30" borderId="74" xfId="0" applyFill="1" applyBorder="1" applyAlignment="1" applyProtection="1">
      <alignment vertical="center" wrapText="1"/>
    </xf>
    <xf numFmtId="3" fontId="0" fillId="30" borderId="112" xfId="0" applyNumberFormat="1" applyFill="1" applyBorder="1" applyAlignment="1" applyProtection="1">
      <alignment vertical="center"/>
    </xf>
    <xf numFmtId="3" fontId="0" fillId="30" borderId="102" xfId="0" applyNumberFormat="1" applyFill="1" applyBorder="1" applyAlignment="1" applyProtection="1">
      <alignment vertical="center"/>
    </xf>
    <xf numFmtId="3" fontId="0" fillId="30" borderId="107" xfId="0" applyNumberFormat="1" applyFill="1" applyBorder="1" applyAlignment="1" applyProtection="1">
      <alignment vertical="center"/>
    </xf>
    <xf numFmtId="0" fontId="2" fillId="39" borderId="74" xfId="0" applyFont="1" applyFill="1" applyBorder="1" applyAlignment="1" applyProtection="1">
      <alignment vertical="center" wrapText="1"/>
    </xf>
    <xf numFmtId="3" fontId="2" fillId="38" borderId="103" xfId="190" applyNumberFormat="1" applyFont="1" applyFill="1" applyBorder="1" applyAlignment="1" applyProtection="1">
      <alignment vertical="center"/>
    </xf>
    <xf numFmtId="3" fontId="2" fillId="38" borderId="114" xfId="190" applyNumberFormat="1" applyFont="1" applyFill="1" applyBorder="1" applyAlignment="1" applyProtection="1">
      <alignment vertical="center"/>
    </xf>
    <xf numFmtId="0" fontId="2" fillId="30" borderId="74" xfId="0" applyFont="1" applyFill="1" applyBorder="1" applyAlignment="1" applyProtection="1">
      <alignment vertical="center" wrapText="1"/>
    </xf>
    <xf numFmtId="3" fontId="2" fillId="38" borderId="113" xfId="190" applyNumberFormat="1" applyFont="1" applyFill="1" applyBorder="1" applyAlignment="1" applyProtection="1">
      <alignment vertical="center"/>
    </xf>
    <xf numFmtId="3" fontId="2" fillId="30" borderId="113" xfId="190" applyNumberFormat="1" applyFont="1" applyFill="1" applyBorder="1" applyAlignment="1" applyProtection="1">
      <alignment vertical="center"/>
    </xf>
    <xf numFmtId="3" fontId="2" fillId="30" borderId="103" xfId="190" applyNumberFormat="1" applyFont="1" applyFill="1" applyBorder="1" applyAlignment="1" applyProtection="1">
      <alignment vertical="center"/>
    </xf>
    <xf numFmtId="3" fontId="2" fillId="30" borderId="114" xfId="190" applyNumberFormat="1" applyFont="1" applyFill="1" applyBorder="1" applyAlignment="1" applyProtection="1">
      <alignment vertical="center"/>
    </xf>
    <xf numFmtId="0" fontId="6" fillId="39" borderId="74" xfId="0" applyFont="1" applyFill="1" applyBorder="1" applyAlignment="1" applyProtection="1">
      <alignment horizontal="left" vertical="center" wrapText="1" indent="2"/>
    </xf>
    <xf numFmtId="3" fontId="6" fillId="30" borderId="112" xfId="0" applyNumberFormat="1" applyFont="1" applyFill="1" applyBorder="1" applyAlignment="1" applyProtection="1">
      <alignment vertical="center"/>
    </xf>
    <xf numFmtId="3" fontId="6" fillId="30" borderId="102" xfId="0" applyNumberFormat="1" applyFont="1" applyFill="1" applyBorder="1" applyAlignment="1" applyProtection="1">
      <alignment vertical="center"/>
    </xf>
    <xf numFmtId="3" fontId="6" fillId="30" borderId="107" xfId="0" applyNumberFormat="1" applyFont="1" applyFill="1" applyBorder="1" applyAlignment="1" applyProtection="1">
      <alignment vertical="center"/>
    </xf>
    <xf numFmtId="3" fontId="6" fillId="38" borderId="113" xfId="190" applyNumberFormat="1" applyFont="1" applyFill="1" applyBorder="1" applyAlignment="1" applyProtection="1">
      <alignment vertical="center"/>
    </xf>
    <xf numFmtId="3" fontId="6" fillId="38" borderId="103" xfId="190" applyNumberFormat="1" applyFont="1" applyFill="1" applyBorder="1" applyAlignment="1" applyProtection="1">
      <alignment vertical="center"/>
    </xf>
    <xf numFmtId="3" fontId="6" fillId="38" borderId="114" xfId="190" applyNumberFormat="1" applyFont="1" applyFill="1" applyBorder="1" applyAlignment="1" applyProtection="1">
      <alignment vertical="center"/>
    </xf>
    <xf numFmtId="0" fontId="2" fillId="0" borderId="32" xfId="0" applyFont="1" applyFill="1" applyBorder="1" applyAlignment="1" applyProtection="1">
      <alignment vertical="center" wrapText="1"/>
    </xf>
    <xf numFmtId="169" fontId="2" fillId="0" borderId="98" xfId="190" applyNumberFormat="1" applyFont="1" applyFill="1" applyBorder="1" applyAlignment="1" applyProtection="1">
      <alignment vertical="center"/>
    </xf>
    <xf numFmtId="169" fontId="2" fillId="0" borderId="97" xfId="190" applyNumberFormat="1" applyFont="1" applyFill="1" applyBorder="1" applyAlignment="1" applyProtection="1">
      <alignment vertical="center"/>
    </xf>
    <xf numFmtId="169" fontId="2" fillId="0" borderId="103" xfId="190" applyNumberFormat="1" applyFont="1" applyFill="1" applyBorder="1" applyAlignment="1" applyProtection="1">
      <alignment vertical="center"/>
    </xf>
    <xf numFmtId="169" fontId="2" fillId="0" borderId="114" xfId="190" applyNumberFormat="1" applyFont="1" applyFill="1" applyBorder="1" applyAlignment="1" applyProtection="1">
      <alignment vertical="center"/>
    </xf>
    <xf numFmtId="169" fontId="0" fillId="30" borderId="112" xfId="0" applyNumberFormat="1" applyFill="1" applyBorder="1" applyAlignment="1" applyProtection="1">
      <alignment vertical="center"/>
    </xf>
    <xf numFmtId="169" fontId="0" fillId="30" borderId="102" xfId="0" applyNumberFormat="1" applyFill="1" applyBorder="1" applyAlignment="1" applyProtection="1">
      <alignment vertical="center"/>
    </xf>
    <xf numFmtId="169" fontId="0" fillId="30" borderId="107" xfId="0" applyNumberFormat="1" applyFill="1" applyBorder="1" applyAlignment="1" applyProtection="1">
      <alignment vertical="center"/>
    </xf>
    <xf numFmtId="0" fontId="0" fillId="39" borderId="74" xfId="0" applyFill="1" applyBorder="1" applyAlignment="1" applyProtection="1">
      <alignment vertical="center" wrapText="1"/>
    </xf>
    <xf numFmtId="3" fontId="2" fillId="30" borderId="112" xfId="190" applyNumberFormat="1" applyFont="1" applyFill="1" applyBorder="1" applyAlignment="1" applyProtection="1">
      <alignment vertical="center"/>
    </xf>
    <xf numFmtId="0" fontId="6" fillId="30" borderId="74" xfId="0" applyFont="1" applyFill="1" applyBorder="1" applyAlignment="1" applyProtection="1">
      <alignment horizontal="left" vertical="center" wrapText="1" indent="2"/>
    </xf>
    <xf numFmtId="3" fontId="6" fillId="30" borderId="112" xfId="190" applyNumberFormat="1" applyFont="1" applyFill="1" applyBorder="1" applyAlignment="1" applyProtection="1">
      <alignment vertical="center"/>
    </xf>
    <xf numFmtId="0" fontId="6" fillId="0" borderId="32" xfId="0" applyFont="1" applyFill="1" applyBorder="1" applyAlignment="1" applyProtection="1">
      <alignment horizontal="left" vertical="center" wrapText="1"/>
    </xf>
    <xf numFmtId="169" fontId="6" fillId="0" borderId="98" xfId="190" applyNumberFormat="1" applyFont="1" applyFill="1" applyBorder="1" applyAlignment="1" applyProtection="1">
      <alignment vertical="center"/>
    </xf>
    <xf numFmtId="169" fontId="6" fillId="0" borderId="97" xfId="190" applyNumberFormat="1" applyFont="1" applyFill="1" applyBorder="1" applyAlignment="1" applyProtection="1">
      <alignment vertical="center"/>
    </xf>
    <xf numFmtId="169" fontId="6" fillId="0" borderId="118" xfId="190" applyNumberFormat="1" applyFont="1" applyFill="1" applyBorder="1" applyAlignment="1" applyProtection="1">
      <alignment vertical="center"/>
    </xf>
    <xf numFmtId="169" fontId="6" fillId="0" borderId="119" xfId="190" applyNumberFormat="1" applyFont="1" applyFill="1" applyBorder="1" applyAlignment="1" applyProtection="1">
      <alignment vertical="center"/>
    </xf>
    <xf numFmtId="0" fontId="6" fillId="0" borderId="74" xfId="0" applyFont="1" applyFill="1" applyBorder="1" applyAlignment="1" applyProtection="1">
      <alignment horizontal="left" vertical="center" wrapText="1" indent="2"/>
    </xf>
    <xf numFmtId="3" fontId="6" fillId="34" borderId="112" xfId="190" applyNumberFormat="1" applyFont="1" applyFill="1" applyBorder="1" applyAlignment="1" applyProtection="1">
      <alignment vertical="center"/>
    </xf>
    <xf numFmtId="3" fontId="6" fillId="34" borderId="102" xfId="190" applyNumberFormat="1" applyFont="1" applyFill="1" applyBorder="1" applyAlignment="1" applyProtection="1">
      <alignment vertical="center"/>
    </xf>
    <xf numFmtId="3" fontId="6" fillId="34" borderId="107" xfId="190" applyNumberFormat="1" applyFont="1" applyFill="1" applyBorder="1" applyAlignment="1" applyProtection="1">
      <alignment vertical="center"/>
    </xf>
    <xf numFmtId="0" fontId="0" fillId="0" borderId="32" xfId="0" applyFill="1" applyBorder="1" applyAlignment="1" applyProtection="1">
      <alignment vertical="center" wrapText="1"/>
    </xf>
    <xf numFmtId="169" fontId="2" fillId="30" borderId="112" xfId="190" applyNumberFormat="1" applyFont="1" applyFill="1" applyBorder="1" applyAlignment="1" applyProtection="1">
      <alignment vertical="center"/>
    </xf>
    <xf numFmtId="169" fontId="6" fillId="38" borderId="112" xfId="190" applyNumberFormat="1" applyFont="1" applyFill="1" applyBorder="1" applyAlignment="1" applyProtection="1">
      <alignment vertical="center"/>
    </xf>
    <xf numFmtId="0" fontId="6" fillId="0" borderId="32" xfId="0" applyFont="1" applyFill="1" applyBorder="1" applyAlignment="1" applyProtection="1">
      <alignment horizontal="left" vertical="center" wrapText="1" indent="2"/>
    </xf>
    <xf numFmtId="169" fontId="6" fillId="30" borderId="112" xfId="190" applyNumberFormat="1" applyFont="1" applyFill="1" applyBorder="1" applyAlignment="1" applyProtection="1">
      <alignment vertical="center"/>
    </xf>
    <xf numFmtId="0" fontId="0" fillId="30" borderId="76" xfId="0" applyFill="1" applyBorder="1" applyAlignment="1" applyProtection="1">
      <alignment vertical="center" wrapText="1"/>
    </xf>
    <xf numFmtId="3" fontId="2" fillId="34" borderId="103" xfId="190" applyNumberFormat="1" applyFont="1" applyFill="1" applyBorder="1" applyAlignment="1" applyProtection="1">
      <alignment vertical="center"/>
    </xf>
    <xf numFmtId="3" fontId="2" fillId="34" borderId="114" xfId="190" applyNumberFormat="1" applyFont="1" applyFill="1" applyBorder="1" applyAlignment="1" applyProtection="1">
      <alignment vertical="center"/>
    </xf>
    <xf numFmtId="169" fontId="6" fillId="0" borderId="102" xfId="190" applyNumberFormat="1" applyFont="1" applyFill="1" applyBorder="1" applyAlignment="1" applyProtection="1">
      <alignment vertical="center"/>
    </xf>
    <xf numFmtId="169" fontId="6" fillId="0" borderId="107" xfId="190" applyNumberFormat="1" applyFont="1" applyFill="1" applyBorder="1" applyAlignment="1" applyProtection="1">
      <alignment vertical="center"/>
    </xf>
    <xf numFmtId="0" fontId="0" fillId="39" borderId="75" xfId="0" applyFill="1" applyBorder="1" applyAlignment="1" applyProtection="1">
      <alignment vertical="center" wrapText="1"/>
    </xf>
    <xf numFmtId="3" fontId="2" fillId="38" borderId="97" xfId="190" applyNumberFormat="1" applyFont="1" applyFill="1" applyBorder="1" applyAlignment="1" applyProtection="1">
      <alignment vertical="center"/>
    </xf>
    <xf numFmtId="169" fontId="2" fillId="38" borderId="115" xfId="190" applyNumberFormat="1" applyFont="1" applyFill="1" applyBorder="1" applyAlignment="1" applyProtection="1">
      <alignment vertical="center"/>
    </xf>
    <xf numFmtId="0" fontId="0" fillId="39" borderId="19" xfId="0" applyFill="1" applyBorder="1" applyAlignment="1" applyProtection="1">
      <alignment horizontal="center" vertical="center"/>
    </xf>
    <xf numFmtId="3" fontId="0" fillId="30" borderId="108" xfId="0" applyNumberFormat="1" applyFill="1" applyBorder="1" applyAlignment="1" applyProtection="1">
      <alignment vertical="center"/>
    </xf>
    <xf numFmtId="0" fontId="2" fillId="30" borderId="14" xfId="0" applyFont="1" applyFill="1" applyBorder="1" applyAlignment="1" applyProtection="1">
      <alignment vertical="center" wrapText="1"/>
    </xf>
    <xf numFmtId="3" fontId="0" fillId="30" borderId="13" xfId="0" applyNumberFormat="1" applyFill="1" applyBorder="1" applyAlignment="1" applyProtection="1">
      <alignment vertical="center"/>
    </xf>
    <xf numFmtId="0" fontId="3" fillId="39" borderId="120" xfId="0" applyFont="1" applyFill="1" applyBorder="1" applyAlignment="1" applyProtection="1">
      <alignment horizontal="center" vertical="center"/>
    </xf>
    <xf numFmtId="3" fontId="6" fillId="29" borderId="98" xfId="190" applyNumberFormat="1" applyFont="1" applyFill="1" applyBorder="1" applyAlignment="1" applyProtection="1">
      <alignment vertical="center"/>
    </xf>
    <xf numFmtId="3" fontId="6" fillId="29" borderId="97" xfId="190" applyNumberFormat="1" applyFont="1" applyFill="1" applyBorder="1" applyAlignment="1" applyProtection="1">
      <alignment vertical="center"/>
    </xf>
    <xf numFmtId="3" fontId="6" fillId="29" borderId="118" xfId="190" applyNumberFormat="1" applyFont="1" applyFill="1" applyBorder="1" applyAlignment="1" applyProtection="1">
      <alignment vertical="center"/>
    </xf>
    <xf numFmtId="3" fontId="6" fillId="29" borderId="119" xfId="190" applyNumberFormat="1" applyFont="1" applyFill="1" applyBorder="1" applyAlignment="1" applyProtection="1">
      <alignment vertical="center"/>
    </xf>
    <xf numFmtId="0" fontId="3" fillId="39" borderId="52" xfId="0" applyFont="1" applyFill="1" applyBorder="1" applyAlignment="1" applyProtection="1">
      <alignment horizontal="center" vertical="center"/>
    </xf>
    <xf numFmtId="3" fontId="0" fillId="30" borderId="74" xfId="0" applyNumberFormat="1" applyFill="1" applyBorder="1" applyAlignment="1" applyProtection="1">
      <alignment vertical="center"/>
    </xf>
    <xf numFmtId="0" fontId="5" fillId="30" borderId="35" xfId="185" applyFont="1" applyFill="1" applyBorder="1" applyAlignment="1" applyProtection="1">
      <alignment horizontal="center"/>
    </xf>
    <xf numFmtId="0" fontId="2" fillId="30" borderId="35" xfId="185" applyFill="1" applyBorder="1" applyAlignment="1" applyProtection="1">
      <alignment horizontal="center"/>
    </xf>
    <xf numFmtId="167" fontId="3" fillId="30" borderId="35" xfId="190" applyNumberFormat="1" applyFont="1" applyFill="1" applyBorder="1" applyAlignment="1" applyProtection="1">
      <alignment vertical="center"/>
    </xf>
    <xf numFmtId="0" fontId="70" fillId="30" borderId="0" xfId="0" applyFont="1" applyFill="1" applyAlignment="1" applyProtection="1">
      <alignment vertical="center"/>
    </xf>
    <xf numFmtId="0" fontId="70" fillId="30" borderId="11" xfId="0" applyFont="1" applyFill="1" applyBorder="1" applyAlignment="1" applyProtection="1">
      <alignment vertical="center" wrapText="1"/>
    </xf>
    <xf numFmtId="0" fontId="70" fillId="31" borderId="11" xfId="190" applyNumberFormat="1" applyFont="1" applyFill="1" applyBorder="1" applyAlignment="1" applyProtection="1">
      <alignment vertical="center"/>
      <protection locked="0"/>
    </xf>
    <xf numFmtId="167" fontId="70" fillId="31" borderId="11" xfId="190" applyNumberFormat="1" applyFont="1" applyFill="1" applyBorder="1" applyAlignment="1" applyProtection="1">
      <alignment vertical="center"/>
      <protection locked="0"/>
    </xf>
    <xf numFmtId="0" fontId="71" fillId="30" borderId="11" xfId="190" applyNumberFormat="1" applyFont="1" applyFill="1" applyBorder="1" applyAlignment="1" applyProtection="1">
      <alignment horizontal="center" vertical="center"/>
    </xf>
    <xf numFmtId="0" fontId="71" fillId="30" borderId="0" xfId="0" applyFont="1" applyFill="1" applyAlignment="1" applyProtection="1">
      <alignment vertical="center"/>
    </xf>
    <xf numFmtId="0" fontId="71" fillId="30" borderId="0" xfId="0" applyFont="1" applyFill="1" applyAlignment="1" applyProtection="1">
      <alignment horizontal="left" vertical="center"/>
    </xf>
    <xf numFmtId="167" fontId="72" fillId="0" borderId="11" xfId="190" applyNumberFormat="1" applyFont="1" applyFill="1" applyBorder="1" applyAlignment="1" applyProtection="1">
      <alignment vertical="center"/>
    </xf>
    <xf numFmtId="0" fontId="1" fillId="0" borderId="11" xfId="0" applyFont="1" applyBorder="1" applyAlignment="1" applyProtection="1">
      <alignment vertical="center" wrapText="1"/>
    </xf>
    <xf numFmtId="0" fontId="1" fillId="30" borderId="11" xfId="0" applyFont="1" applyFill="1" applyBorder="1" applyAlignment="1" applyProtection="1">
      <alignment vertical="center" wrapText="1"/>
    </xf>
    <xf numFmtId="0" fontId="71" fillId="0" borderId="11" xfId="0" applyFont="1" applyBorder="1" applyAlignment="1" applyProtection="1">
      <alignment horizontal="left" vertical="center" wrapText="1" indent="2"/>
    </xf>
    <xf numFmtId="3" fontId="70" fillId="31" borderId="11" xfId="190" applyNumberFormat="1" applyFont="1" applyFill="1" applyBorder="1" applyAlignment="1" applyProtection="1">
      <alignment horizontal="center" vertical="center"/>
      <protection locked="0"/>
    </xf>
    <xf numFmtId="167" fontId="71" fillId="31" borderId="11" xfId="190" applyNumberFormat="1" applyFont="1" applyFill="1" applyBorder="1" applyAlignment="1" applyProtection="1">
      <alignment vertical="center"/>
      <protection locked="0"/>
    </xf>
    <xf numFmtId="0" fontId="71" fillId="0" borderId="11" xfId="190" applyNumberFormat="1" applyFont="1" applyFill="1" applyBorder="1" applyAlignment="1" applyProtection="1">
      <alignment horizontal="center" vertical="center"/>
    </xf>
    <xf numFmtId="0" fontId="3" fillId="30" borderId="15" xfId="1" applyFont="1" applyFill="1" applyBorder="1" applyAlignment="1" applyProtection="1">
      <alignment horizontal="left"/>
    </xf>
    <xf numFmtId="0" fontId="3" fillId="30" borderId="66" xfId="1" applyFont="1" applyFill="1" applyBorder="1" applyAlignment="1" applyProtection="1">
      <alignment horizontal="left"/>
    </xf>
    <xf numFmtId="0" fontId="3" fillId="30" borderId="63" xfId="1" applyFont="1" applyFill="1" applyBorder="1" applyAlignment="1" applyProtection="1">
      <alignment horizontal="left"/>
    </xf>
    <xf numFmtId="0" fontId="3" fillId="31" borderId="81" xfId="190" applyNumberFormat="1" applyFont="1" applyFill="1" applyBorder="1" applyAlignment="1" applyProtection="1">
      <alignment horizontal="center"/>
      <protection locked="0"/>
    </xf>
    <xf numFmtId="0" fontId="3" fillId="31" borderId="82" xfId="190" applyNumberFormat="1" applyFont="1" applyFill="1" applyBorder="1" applyAlignment="1" applyProtection="1">
      <alignment horizontal="center"/>
      <protection locked="0"/>
    </xf>
    <xf numFmtId="0" fontId="3" fillId="31" borderId="60" xfId="190" applyNumberFormat="1" applyFont="1" applyFill="1" applyBorder="1" applyAlignment="1" applyProtection="1">
      <alignment horizontal="center"/>
      <protection locked="0"/>
    </xf>
    <xf numFmtId="0" fontId="3" fillId="31" borderId="81" xfId="0" applyFont="1" applyFill="1" applyBorder="1" applyAlignment="1" applyProtection="1">
      <alignment horizontal="center"/>
      <protection locked="0"/>
    </xf>
    <xf numFmtId="0" fontId="3" fillId="31" borderId="82" xfId="0" applyFont="1" applyFill="1" applyBorder="1" applyAlignment="1" applyProtection="1">
      <alignment horizontal="center"/>
      <protection locked="0"/>
    </xf>
    <xf numFmtId="0" fontId="3" fillId="31" borderId="60" xfId="0" applyFont="1" applyFill="1" applyBorder="1" applyAlignment="1" applyProtection="1">
      <alignment horizontal="center"/>
      <protection locked="0"/>
    </xf>
    <xf numFmtId="0" fontId="3" fillId="30" borderId="15" xfId="1" applyFont="1" applyFill="1" applyBorder="1" applyAlignment="1">
      <alignment horizontal="left"/>
    </xf>
    <xf numFmtId="0" fontId="3" fillId="30" borderId="66" xfId="1" applyFont="1" applyFill="1" applyBorder="1" applyAlignment="1">
      <alignment horizontal="left"/>
    </xf>
    <xf numFmtId="0" fontId="3" fillId="30" borderId="63" xfId="1" applyFont="1" applyFill="1" applyBorder="1" applyAlignment="1">
      <alignment horizontal="left"/>
    </xf>
    <xf numFmtId="0" fontId="2" fillId="0" borderId="0" xfId="170" applyFont="1" applyAlignment="1">
      <alignment horizontal="left" vertical="center" wrapText="1"/>
    </xf>
    <xf numFmtId="0" fontId="4" fillId="0" borderId="0" xfId="170" applyAlignment="1">
      <alignment horizontal="left" vertical="center" wrapText="1"/>
    </xf>
    <xf numFmtId="0" fontId="55" fillId="35" borderId="95" xfId="0" applyFont="1" applyFill="1" applyBorder="1" applyAlignment="1">
      <alignment horizontal="center" vertical="center"/>
    </xf>
    <xf numFmtId="0" fontId="55" fillId="35" borderId="96" xfId="0" applyFont="1" applyFill="1" applyBorder="1" applyAlignment="1">
      <alignment horizontal="center" vertical="center"/>
    </xf>
    <xf numFmtId="0" fontId="17" fillId="30" borderId="81" xfId="0" applyFont="1" applyFill="1" applyBorder="1" applyAlignment="1">
      <alignment horizontal="center" vertical="center"/>
    </xf>
    <xf numFmtId="0" fontId="17" fillId="30" borderId="82" xfId="0" applyFont="1" applyFill="1" applyBorder="1" applyAlignment="1">
      <alignment horizontal="center" vertical="center"/>
    </xf>
    <xf numFmtId="0" fontId="17" fillId="30" borderId="60" xfId="0" applyFont="1" applyFill="1" applyBorder="1" applyAlignment="1">
      <alignment horizontal="center" vertical="center"/>
    </xf>
    <xf numFmtId="0" fontId="3" fillId="30" borderId="0" xfId="171" applyFont="1" applyFill="1" applyBorder="1" applyAlignment="1" applyProtection="1">
      <alignment horizontal="left" vertical="center" wrapText="1"/>
    </xf>
    <xf numFmtId="0" fontId="3" fillId="30" borderId="51" xfId="171" applyFont="1" applyFill="1" applyBorder="1" applyAlignment="1" applyProtection="1">
      <alignment horizontal="left" vertical="center" wrapText="1"/>
    </xf>
    <xf numFmtId="0" fontId="5" fillId="30" borderId="83" xfId="171" applyFont="1" applyFill="1" applyBorder="1" applyAlignment="1" applyProtection="1">
      <alignment horizontal="center" vertical="center"/>
    </xf>
    <xf numFmtId="0" fontId="5" fillId="30" borderId="85" xfId="171" applyFont="1" applyFill="1" applyBorder="1" applyAlignment="1" applyProtection="1">
      <alignment horizontal="center" vertical="center"/>
    </xf>
    <xf numFmtId="0" fontId="5" fillId="30" borderId="84" xfId="171" applyFont="1" applyFill="1" applyBorder="1" applyAlignment="1" applyProtection="1">
      <alignment horizontal="center" vertical="center"/>
    </xf>
    <xf numFmtId="0" fontId="5" fillId="30" borderId="48" xfId="171" applyFont="1" applyFill="1" applyBorder="1" applyAlignment="1" applyProtection="1">
      <alignment horizontal="center" vertical="center"/>
    </xf>
    <xf numFmtId="0" fontId="5" fillId="30" borderId="49" xfId="171" applyFont="1" applyFill="1" applyBorder="1" applyAlignment="1" applyProtection="1">
      <alignment horizontal="center" vertical="center"/>
    </xf>
    <xf numFmtId="0" fontId="5" fillId="30" borderId="67" xfId="171" applyFont="1" applyFill="1" applyBorder="1" applyAlignment="1" applyProtection="1">
      <alignment horizontal="center" vertical="center"/>
    </xf>
    <xf numFmtId="0" fontId="5" fillId="30" borderId="68" xfId="171" applyFont="1" applyFill="1" applyBorder="1" applyAlignment="1" applyProtection="1">
      <alignment horizontal="center" vertical="center"/>
    </xf>
    <xf numFmtId="0" fontId="5" fillId="30" borderId="43" xfId="171" applyFont="1" applyFill="1" applyBorder="1" applyAlignment="1" applyProtection="1">
      <alignment horizontal="center" vertical="center"/>
    </xf>
    <xf numFmtId="168" fontId="3" fillId="30" borderId="83" xfId="121" applyNumberFormat="1" applyFont="1" applyFill="1" applyBorder="1" applyAlignment="1" applyProtection="1">
      <alignment horizontal="center" vertical="center"/>
    </xf>
    <xf numFmtId="168" fontId="3" fillId="30" borderId="84" xfId="121" applyNumberFormat="1" applyFont="1" applyFill="1" applyBorder="1" applyAlignment="1" applyProtection="1">
      <alignment horizontal="center" vertical="center"/>
    </xf>
    <xf numFmtId="168" fontId="3" fillId="30" borderId="48" xfId="121" applyNumberFormat="1" applyFont="1" applyFill="1" applyBorder="1" applyAlignment="1" applyProtection="1">
      <alignment horizontal="center" vertical="center"/>
    </xf>
    <xf numFmtId="168" fontId="3" fillId="30" borderId="67" xfId="121" applyNumberFormat="1" applyFont="1" applyFill="1" applyBorder="1" applyAlignment="1" applyProtection="1">
      <alignment horizontal="center" vertical="center"/>
    </xf>
    <xf numFmtId="168" fontId="3" fillId="30" borderId="68" xfId="121" applyNumberFormat="1" applyFont="1" applyFill="1" applyBorder="1" applyAlignment="1" applyProtection="1">
      <alignment horizontal="center" vertical="center"/>
    </xf>
    <xf numFmtId="168" fontId="3" fillId="30" borderId="43" xfId="121" applyNumberFormat="1" applyFont="1" applyFill="1" applyBorder="1" applyAlignment="1" applyProtection="1">
      <alignment horizontal="center" vertical="center"/>
    </xf>
    <xf numFmtId="0" fontId="22" fillId="36" borderId="81" xfId="185" applyFont="1" applyFill="1" applyBorder="1" applyAlignment="1" applyProtection="1">
      <alignment horizontal="center" vertical="center"/>
    </xf>
    <xf numFmtId="0" fontId="22" fillId="36" borderId="82" xfId="185" applyFont="1" applyFill="1" applyBorder="1" applyAlignment="1" applyProtection="1">
      <alignment horizontal="center" vertical="center"/>
    </xf>
    <xf numFmtId="0" fontId="22" fillId="36" borderId="60" xfId="185" applyFont="1" applyFill="1" applyBorder="1" applyAlignment="1" applyProtection="1">
      <alignment horizontal="center" vertical="center"/>
    </xf>
    <xf numFmtId="4" fontId="3" fillId="30" borderId="83" xfId="185" applyNumberFormat="1" applyFont="1" applyFill="1" applyBorder="1" applyAlignment="1" applyProtection="1">
      <alignment horizontal="center" vertical="center"/>
    </xf>
    <xf numFmtId="4" fontId="3" fillId="30" borderId="84" xfId="185" applyNumberFormat="1" applyFont="1" applyFill="1" applyBorder="1" applyAlignment="1" applyProtection="1">
      <alignment horizontal="center" vertical="center"/>
    </xf>
    <xf numFmtId="4" fontId="3" fillId="30" borderId="48" xfId="185" applyNumberFormat="1" applyFont="1" applyFill="1" applyBorder="1" applyAlignment="1" applyProtection="1">
      <alignment horizontal="center" vertical="center"/>
    </xf>
    <xf numFmtId="4" fontId="3" fillId="30" borderId="67" xfId="185" applyNumberFormat="1" applyFont="1" applyFill="1" applyBorder="1" applyAlignment="1" applyProtection="1">
      <alignment horizontal="center" vertical="center"/>
    </xf>
    <xf numFmtId="4" fontId="3" fillId="30" borderId="68" xfId="185" applyNumberFormat="1" applyFont="1" applyFill="1" applyBorder="1" applyAlignment="1" applyProtection="1">
      <alignment horizontal="center" vertical="center"/>
    </xf>
    <xf numFmtId="4" fontId="3" fillId="30" borderId="43" xfId="185" applyNumberFormat="1" applyFont="1" applyFill="1" applyBorder="1" applyAlignment="1" applyProtection="1">
      <alignment horizontal="center" vertical="center"/>
    </xf>
    <xf numFmtId="0" fontId="17" fillId="30" borderId="81" xfId="171" applyFont="1" applyFill="1" applyBorder="1" applyAlignment="1" applyProtection="1">
      <alignment horizontal="center" vertical="center"/>
    </xf>
    <xf numFmtId="0" fontId="17" fillId="30" borderId="82" xfId="171" applyFont="1" applyFill="1" applyBorder="1" applyAlignment="1" applyProtection="1">
      <alignment horizontal="center" vertical="center"/>
    </xf>
    <xf numFmtId="0" fontId="17" fillId="30" borderId="60" xfId="171" applyFont="1" applyFill="1" applyBorder="1" applyAlignment="1" applyProtection="1">
      <alignment horizontal="center" vertical="center"/>
    </xf>
    <xf numFmtId="4" fontId="5" fillId="30" borderId="34" xfId="185" applyNumberFormat="1" applyFont="1" applyFill="1" applyBorder="1" applyAlignment="1" applyProtection="1">
      <alignment horizontal="left" vertical="top" wrapText="1"/>
    </xf>
    <xf numFmtId="4" fontId="5" fillId="30" borderId="0" xfId="185" applyNumberFormat="1" applyFont="1" applyFill="1" applyAlignment="1" applyProtection="1">
      <alignment horizontal="left" vertical="top" wrapText="1"/>
    </xf>
    <xf numFmtId="4" fontId="5" fillId="30" borderId="51" xfId="185" applyNumberFormat="1" applyFont="1" applyFill="1" applyBorder="1" applyAlignment="1" applyProtection="1">
      <alignment horizontal="left" vertical="top" wrapText="1"/>
    </xf>
    <xf numFmtId="0" fontId="5" fillId="30" borderId="35" xfId="185" applyFont="1" applyFill="1" applyBorder="1" applyAlignment="1" applyProtection="1">
      <alignment horizontal="center"/>
    </xf>
    <xf numFmtId="4" fontId="2" fillId="30" borderId="0" xfId="185" applyNumberFormat="1" applyFill="1" applyAlignment="1" applyProtection="1">
      <alignment horizontal="left" vertical="top" wrapText="1"/>
    </xf>
    <xf numFmtId="4" fontId="2" fillId="30" borderId="51" xfId="185" applyNumberFormat="1" applyFill="1" applyBorder="1" applyAlignment="1" applyProtection="1">
      <alignment horizontal="left" vertical="top" wrapText="1"/>
    </xf>
    <xf numFmtId="0" fontId="2" fillId="30" borderId="35" xfId="185" applyFill="1" applyBorder="1" applyAlignment="1" applyProtection="1">
      <alignment horizontal="center"/>
    </xf>
    <xf numFmtId="168" fontId="3" fillId="30" borderId="86" xfId="121" applyNumberFormat="1" applyFont="1" applyFill="1" applyBorder="1" applyAlignment="1" applyProtection="1">
      <alignment horizontal="center" vertical="center"/>
    </xf>
    <xf numFmtId="168" fontId="3" fillId="30" borderId="66" xfId="121" applyNumberFormat="1" applyFont="1" applyFill="1" applyBorder="1" applyAlignment="1" applyProtection="1">
      <alignment horizontal="center" vertical="center"/>
    </xf>
    <xf numFmtId="168" fontId="3" fillId="30" borderId="63" xfId="121" applyNumberFormat="1" applyFont="1" applyFill="1" applyBorder="1" applyAlignment="1" applyProtection="1">
      <alignment horizontal="center" vertical="center"/>
    </xf>
    <xf numFmtId="168" fontId="3" fillId="30" borderId="87" xfId="121" applyNumberFormat="1" applyFont="1" applyFill="1" applyBorder="1" applyAlignment="1" applyProtection="1">
      <alignment horizontal="center" vertical="center"/>
    </xf>
    <xf numFmtId="168" fontId="3" fillId="30" borderId="85" xfId="121" applyNumberFormat="1" applyFont="1" applyFill="1" applyBorder="1" applyAlignment="1" applyProtection="1">
      <alignment horizontal="center" vertical="center"/>
    </xf>
    <xf numFmtId="168" fontId="3" fillId="30" borderId="49" xfId="121" applyNumberFormat="1" applyFont="1" applyFill="1" applyBorder="1" applyAlignment="1" applyProtection="1">
      <alignment horizontal="center" vertical="center"/>
    </xf>
    <xf numFmtId="4" fontId="5" fillId="30" borderId="83" xfId="185" applyNumberFormat="1" applyFont="1" applyFill="1" applyBorder="1" applyAlignment="1" applyProtection="1">
      <alignment horizontal="center" vertical="center"/>
    </xf>
    <xf numFmtId="4" fontId="5" fillId="30" borderId="85" xfId="185" applyNumberFormat="1" applyFont="1" applyFill="1" applyBorder="1" applyAlignment="1" applyProtection="1">
      <alignment horizontal="center" vertical="center"/>
    </xf>
    <xf numFmtId="4" fontId="5" fillId="30" borderId="84" xfId="185" applyNumberFormat="1" applyFont="1" applyFill="1" applyBorder="1" applyAlignment="1" applyProtection="1">
      <alignment horizontal="center" vertical="center"/>
    </xf>
    <xf numFmtId="4" fontId="5" fillId="30" borderId="48" xfId="185" applyNumberFormat="1" applyFont="1" applyFill="1" applyBorder="1" applyAlignment="1" applyProtection="1">
      <alignment horizontal="center" vertical="center"/>
    </xf>
    <xf numFmtId="4" fontId="5" fillId="30" borderId="49" xfId="185" applyNumberFormat="1" applyFont="1" applyFill="1" applyBorder="1" applyAlignment="1" applyProtection="1">
      <alignment horizontal="center" vertical="center"/>
    </xf>
    <xf numFmtId="4" fontId="5" fillId="30" borderId="67" xfId="185" applyNumberFormat="1" applyFont="1" applyFill="1" applyBorder="1" applyAlignment="1" applyProtection="1">
      <alignment horizontal="center" vertical="center"/>
    </xf>
    <xf numFmtId="0" fontId="5" fillId="30" borderId="68" xfId="185" applyFont="1" applyFill="1" applyBorder="1" applyAlignment="1" applyProtection="1">
      <alignment horizontal="center" vertical="center"/>
    </xf>
    <xf numFmtId="0" fontId="5" fillId="30" borderId="43" xfId="185" applyFont="1" applyFill="1" applyBorder="1" applyAlignment="1" applyProtection="1">
      <alignment horizontal="center" vertical="center"/>
    </xf>
    <xf numFmtId="4" fontId="3" fillId="30" borderId="86" xfId="185" applyNumberFormat="1" applyFont="1" applyFill="1" applyBorder="1" applyAlignment="1" applyProtection="1">
      <alignment horizontal="center" vertical="center"/>
    </xf>
    <xf numFmtId="4" fontId="3" fillId="30" borderId="66" xfId="185" applyNumberFormat="1" applyFont="1" applyFill="1" applyBorder="1" applyAlignment="1" applyProtection="1">
      <alignment horizontal="center" vertical="center"/>
    </xf>
    <xf numFmtId="4" fontId="3" fillId="30" borderId="63" xfId="185" applyNumberFormat="1" applyFont="1" applyFill="1" applyBorder="1" applyAlignment="1" applyProtection="1">
      <alignment horizontal="center" vertical="center"/>
    </xf>
    <xf numFmtId="4" fontId="3" fillId="30" borderId="87" xfId="185" applyNumberFormat="1" applyFont="1" applyFill="1" applyBorder="1" applyAlignment="1" applyProtection="1">
      <alignment horizontal="center" vertical="center"/>
    </xf>
    <xf numFmtId="0" fontId="2" fillId="30" borderId="35" xfId="185" applyFill="1" applyBorder="1" applyAlignment="1" applyProtection="1">
      <alignment horizontal="center" wrapText="1"/>
    </xf>
    <xf numFmtId="4" fontId="5" fillId="30" borderId="68" xfId="185" applyNumberFormat="1" applyFont="1" applyFill="1" applyBorder="1" applyAlignment="1" applyProtection="1">
      <alignment horizontal="center" vertical="center"/>
    </xf>
    <xf numFmtId="4" fontId="5" fillId="30" borderId="43" xfId="185" applyNumberFormat="1" applyFont="1" applyFill="1" applyBorder="1" applyAlignment="1" applyProtection="1">
      <alignment horizontal="center" vertical="center"/>
    </xf>
    <xf numFmtId="4" fontId="3" fillId="30" borderId="85" xfId="185" applyNumberFormat="1" applyFont="1" applyFill="1" applyBorder="1" applyAlignment="1" applyProtection="1">
      <alignment horizontal="center" vertical="center"/>
    </xf>
    <xf numFmtId="4" fontId="3" fillId="30" borderId="49" xfId="185" applyNumberFormat="1" applyFont="1" applyFill="1" applyBorder="1" applyAlignment="1" applyProtection="1">
      <alignment horizontal="center" vertical="center"/>
    </xf>
    <xf numFmtId="0" fontId="21" fillId="30" borderId="81" xfId="171" applyFont="1" applyFill="1" applyBorder="1" applyAlignment="1" applyProtection="1">
      <alignment horizontal="center" vertical="center"/>
    </xf>
    <xf numFmtId="0" fontId="21" fillId="30" borderId="82" xfId="171" applyFont="1" applyFill="1" applyBorder="1" applyAlignment="1" applyProtection="1">
      <alignment horizontal="center" vertical="center"/>
    </xf>
    <xf numFmtId="0" fontId="21" fillId="30" borderId="60" xfId="171" applyFont="1" applyFill="1" applyBorder="1" applyAlignment="1" applyProtection="1">
      <alignment horizontal="center" vertical="center"/>
    </xf>
    <xf numFmtId="4" fontId="2" fillId="30" borderId="0" xfId="185" applyNumberFormat="1" applyFill="1" applyAlignment="1" applyProtection="1">
      <alignment horizontal="left" wrapText="1"/>
    </xf>
    <xf numFmtId="4" fontId="2" fillId="30" borderId="51" xfId="185" applyNumberFormat="1" applyFill="1" applyBorder="1" applyAlignment="1" applyProtection="1">
      <alignment horizontal="left" wrapText="1"/>
    </xf>
    <xf numFmtId="0" fontId="17" fillId="30" borderId="81" xfId="0" applyFont="1" applyFill="1" applyBorder="1" applyAlignment="1" applyProtection="1">
      <alignment horizontal="center" vertical="center"/>
    </xf>
    <xf numFmtId="0" fontId="17" fillId="30" borderId="82" xfId="0" applyFont="1" applyFill="1" applyBorder="1" applyAlignment="1" applyProtection="1">
      <alignment horizontal="center" vertical="center"/>
    </xf>
    <xf numFmtId="0" fontId="17" fillId="30" borderId="60" xfId="0" applyFont="1" applyFill="1" applyBorder="1" applyAlignment="1" applyProtection="1">
      <alignment horizontal="center" vertical="center"/>
    </xf>
    <xf numFmtId="0" fontId="3" fillId="30" borderId="81" xfId="0" applyFont="1" applyFill="1" applyBorder="1" applyAlignment="1" applyProtection="1">
      <alignment horizontal="center" vertical="center"/>
    </xf>
    <xf numFmtId="0" fontId="3" fillId="30" borderId="82" xfId="0" applyFont="1" applyFill="1" applyBorder="1" applyAlignment="1" applyProtection="1">
      <alignment horizontal="center" vertical="center"/>
    </xf>
    <xf numFmtId="0" fontId="3" fillId="30" borderId="60" xfId="0" applyFont="1" applyFill="1" applyBorder="1" applyAlignment="1" applyProtection="1">
      <alignment horizontal="center" vertical="center"/>
    </xf>
    <xf numFmtId="164" fontId="0" fillId="30" borderId="63" xfId="0" applyNumberFormat="1" applyFill="1" applyBorder="1" applyAlignment="1" applyProtection="1">
      <alignment horizontal="right" vertical="center"/>
    </xf>
    <xf numFmtId="164" fontId="0" fillId="30" borderId="11" xfId="0" applyNumberFormat="1" applyFill="1" applyBorder="1" applyAlignment="1" applyProtection="1">
      <alignment horizontal="right" vertical="center"/>
    </xf>
    <xf numFmtId="164" fontId="0" fillId="30" borderId="88" xfId="0" applyNumberFormat="1" applyFill="1" applyBorder="1" applyAlignment="1" applyProtection="1">
      <alignment horizontal="right" vertical="center"/>
    </xf>
    <xf numFmtId="164" fontId="0" fillId="30" borderId="49" xfId="0" applyNumberFormat="1" applyFill="1" applyBorder="1" applyAlignment="1" applyProtection="1">
      <alignment horizontal="right" vertical="center"/>
    </xf>
    <xf numFmtId="164" fontId="0" fillId="30" borderId="26" xfId="0" applyNumberFormat="1" applyFill="1" applyBorder="1" applyAlignment="1" applyProtection="1">
      <alignment horizontal="right" vertical="center"/>
    </xf>
    <xf numFmtId="0" fontId="2" fillId="30" borderId="0" xfId="0" applyFont="1" applyFill="1" applyAlignment="1" applyProtection="1">
      <alignment horizontal="left" vertical="center" wrapText="1"/>
    </xf>
    <xf numFmtId="0" fontId="15" fillId="30" borderId="77" xfId="0" applyFont="1" applyFill="1" applyBorder="1" applyAlignment="1" applyProtection="1">
      <alignment horizontal="center" vertical="center"/>
    </xf>
    <xf numFmtId="0" fontId="15" fillId="30" borderId="91" xfId="0" applyFont="1" applyFill="1" applyBorder="1" applyAlignment="1" applyProtection="1">
      <alignment horizontal="center" vertical="center"/>
    </xf>
    <xf numFmtId="0" fontId="15" fillId="30" borderId="92" xfId="0" applyFont="1" applyFill="1" applyBorder="1" applyAlignment="1" applyProtection="1">
      <alignment horizontal="center" vertical="center"/>
    </xf>
    <xf numFmtId="10" fontId="6" fillId="31" borderId="66" xfId="121" applyNumberFormat="1" applyFont="1" applyFill="1" applyBorder="1" applyAlignment="1" applyProtection="1">
      <alignment horizontal="right" vertical="center"/>
      <protection locked="0"/>
    </xf>
    <xf numFmtId="10" fontId="6" fillId="31" borderId="89" xfId="121" applyNumberFormat="1" applyFont="1" applyFill="1" applyBorder="1" applyAlignment="1" applyProtection="1">
      <alignment horizontal="right" vertical="center"/>
      <protection locked="0"/>
    </xf>
    <xf numFmtId="10" fontId="6" fillId="31" borderId="90" xfId="121" applyNumberFormat="1" applyFont="1" applyFill="1" applyBorder="1" applyAlignment="1" applyProtection="1">
      <alignment horizontal="right" vertical="center"/>
      <protection locked="0"/>
    </xf>
    <xf numFmtId="10" fontId="6" fillId="31" borderId="79" xfId="121" applyNumberFormat="1" applyFont="1" applyFill="1" applyBorder="1" applyAlignment="1" applyProtection="1">
      <alignment horizontal="right" vertical="center"/>
      <protection locked="0"/>
    </xf>
    <xf numFmtId="164" fontId="6" fillId="30" borderId="63" xfId="0" applyNumberFormat="1" applyFont="1" applyFill="1" applyBorder="1" applyAlignment="1" applyProtection="1">
      <alignment horizontal="right" vertical="center"/>
    </xf>
    <xf numFmtId="164" fontId="6" fillId="30" borderId="11" xfId="0" applyNumberFormat="1" applyFont="1" applyFill="1" applyBorder="1" applyAlignment="1" applyProtection="1">
      <alignment horizontal="right" vertical="center"/>
    </xf>
    <xf numFmtId="164" fontId="6" fillId="30" borderId="88" xfId="0" applyNumberFormat="1" applyFont="1" applyFill="1" applyBorder="1" applyAlignment="1" applyProtection="1">
      <alignment horizontal="right" vertical="center"/>
    </xf>
    <xf numFmtId="167" fontId="1" fillId="33" borderId="66" xfId="192" applyNumberFormat="1" applyFont="1" applyFill="1" applyBorder="1" applyAlignment="1" applyProtection="1">
      <alignment horizontal="right" vertical="center"/>
      <protection locked="0"/>
    </xf>
    <xf numFmtId="167" fontId="1" fillId="33" borderId="89" xfId="192" applyNumberFormat="1" applyFont="1" applyFill="1" applyBorder="1" applyAlignment="1" applyProtection="1">
      <alignment horizontal="right" vertical="center"/>
      <protection locked="0"/>
    </xf>
    <xf numFmtId="0" fontId="4" fillId="30" borderId="81" xfId="0" applyFont="1" applyFill="1" applyBorder="1" applyAlignment="1" applyProtection="1">
      <alignment horizontal="center" vertical="center" wrapText="1"/>
    </xf>
    <xf numFmtId="0" fontId="4" fillId="30" borderId="82" xfId="0" applyFont="1" applyFill="1" applyBorder="1" applyAlignment="1" applyProtection="1">
      <alignment horizontal="center" vertical="center" wrapText="1"/>
    </xf>
    <xf numFmtId="0" fontId="4" fillId="30" borderId="60" xfId="0" applyFont="1" applyFill="1" applyBorder="1" applyAlignment="1" applyProtection="1">
      <alignment horizontal="center" vertical="center" wrapText="1"/>
    </xf>
    <xf numFmtId="0" fontId="0" fillId="30" borderId="0" xfId="0" applyFill="1" applyAlignment="1" applyProtection="1">
      <alignment horizontal="left" vertical="top" wrapText="1"/>
    </xf>
    <xf numFmtId="0" fontId="6" fillId="30" borderId="0" xfId="0" quotePrefix="1" applyFont="1" applyFill="1" applyAlignment="1" applyProtection="1">
      <alignment horizontal="left" vertical="top" wrapText="1"/>
    </xf>
    <xf numFmtId="3" fontId="4" fillId="30" borderId="16" xfId="0" applyNumberFormat="1" applyFont="1" applyFill="1" applyBorder="1" applyAlignment="1" applyProtection="1">
      <alignment horizontal="center" vertical="center" wrapText="1"/>
    </xf>
    <xf numFmtId="3" fontId="4" fillId="30" borderId="17" xfId="0" applyNumberFormat="1" applyFont="1" applyFill="1" applyBorder="1" applyAlignment="1" applyProtection="1">
      <alignment horizontal="center" vertical="center" wrapText="1"/>
    </xf>
    <xf numFmtId="3" fontId="4" fillId="30" borderId="73" xfId="0" applyNumberFormat="1" applyFont="1" applyFill="1" applyBorder="1" applyAlignment="1" applyProtection="1">
      <alignment horizontal="center" vertical="center" wrapText="1"/>
    </xf>
    <xf numFmtId="3" fontId="4" fillId="30" borderId="13" xfId="0" applyNumberFormat="1" applyFont="1" applyFill="1" applyBorder="1" applyAlignment="1" applyProtection="1">
      <alignment horizontal="center" vertical="center" wrapText="1"/>
    </xf>
    <xf numFmtId="3" fontId="4" fillId="30" borderId="0" xfId="0" applyNumberFormat="1" applyFont="1" applyFill="1" applyBorder="1" applyAlignment="1" applyProtection="1">
      <alignment horizontal="center" vertical="center" wrapText="1"/>
    </xf>
    <xf numFmtId="3" fontId="4" fillId="30" borderId="14" xfId="0" applyNumberFormat="1" applyFont="1" applyFill="1" applyBorder="1" applyAlignment="1" applyProtection="1">
      <alignment horizontal="center" vertical="center" wrapText="1"/>
    </xf>
    <xf numFmtId="14" fontId="3" fillId="30" borderId="81" xfId="0" applyNumberFormat="1" applyFont="1" applyFill="1" applyBorder="1" applyAlignment="1" applyProtection="1">
      <alignment horizontal="center" vertical="center"/>
    </xf>
    <xf numFmtId="14" fontId="3" fillId="30" borderId="82" xfId="0" applyNumberFormat="1" applyFont="1" applyFill="1" applyBorder="1" applyAlignment="1" applyProtection="1">
      <alignment horizontal="center" vertical="center"/>
    </xf>
    <xf numFmtId="14" fontId="3" fillId="30" borderId="60" xfId="0" applyNumberFormat="1" applyFont="1" applyFill="1" applyBorder="1" applyAlignment="1" applyProtection="1">
      <alignment horizontal="center" vertical="center"/>
    </xf>
    <xf numFmtId="3" fontId="2" fillId="30" borderId="18" xfId="0" applyNumberFormat="1" applyFont="1" applyFill="1" applyBorder="1" applyAlignment="1" applyProtection="1">
      <alignment horizontal="center" vertical="center"/>
    </xf>
    <xf numFmtId="3" fontId="2" fillId="30" borderId="21" xfId="0" applyNumberFormat="1" applyFont="1" applyFill="1" applyBorder="1" applyAlignment="1" applyProtection="1">
      <alignment horizontal="center" vertical="center"/>
    </xf>
    <xf numFmtId="0" fontId="4" fillId="30" borderId="13" xfId="0" applyFont="1" applyFill="1" applyBorder="1" applyAlignment="1">
      <alignment horizontal="left" vertical="center"/>
    </xf>
    <xf numFmtId="4" fontId="5" fillId="0" borderId="61" xfId="184" applyNumberFormat="1" applyFont="1" applyBorder="1" applyAlignment="1" applyProtection="1">
      <alignment horizontal="center" vertical="center"/>
    </xf>
    <xf numFmtId="4" fontId="5" fillId="0" borderId="64" xfId="184" applyNumberFormat="1" applyFont="1" applyBorder="1" applyAlignment="1" applyProtection="1">
      <alignment horizontal="center" vertical="center"/>
    </xf>
    <xf numFmtId="4" fontId="5" fillId="0" borderId="62" xfId="184" applyNumberFormat="1" applyFont="1" applyBorder="1" applyAlignment="1" applyProtection="1">
      <alignment horizontal="center" vertical="center"/>
    </xf>
    <xf numFmtId="0" fontId="5" fillId="0" borderId="61" xfId="184" applyNumberFormat="1" applyFont="1" applyBorder="1" applyAlignment="1" applyProtection="1">
      <alignment horizontal="center" vertical="center"/>
    </xf>
    <xf numFmtId="0" fontId="5" fillId="0" borderId="64" xfId="184" applyNumberFormat="1" applyFont="1" applyBorder="1" applyAlignment="1" applyProtection="1">
      <alignment horizontal="center" vertical="center"/>
    </xf>
    <xf numFmtId="0" fontId="5" fillId="0" borderId="62" xfId="184" applyNumberFormat="1" applyFont="1" applyBorder="1" applyAlignment="1" applyProtection="1">
      <alignment horizontal="center" vertical="center"/>
    </xf>
    <xf numFmtId="165" fontId="0" fillId="0" borderId="61" xfId="190" applyFont="1" applyBorder="1" applyAlignment="1" applyProtection="1">
      <alignment horizontal="center" vertical="center"/>
    </xf>
    <xf numFmtId="165" fontId="0" fillId="0" borderId="64" xfId="190" applyFont="1" applyBorder="1" applyAlignment="1" applyProtection="1">
      <alignment horizontal="center" vertical="center"/>
    </xf>
    <xf numFmtId="165" fontId="0" fillId="0" borderId="62" xfId="190" applyFont="1" applyBorder="1" applyAlignment="1" applyProtection="1">
      <alignment horizontal="center" vertical="center"/>
    </xf>
    <xf numFmtId="0" fontId="5" fillId="0" borderId="61" xfId="184" applyNumberFormat="1" applyFont="1" applyFill="1" applyBorder="1" applyAlignment="1" applyProtection="1">
      <alignment horizontal="center" vertical="center"/>
    </xf>
    <xf numFmtId="0" fontId="5" fillId="0" borderId="64" xfId="184" applyNumberFormat="1" applyFont="1" applyFill="1" applyBorder="1" applyAlignment="1" applyProtection="1">
      <alignment horizontal="center" vertical="center"/>
    </xf>
    <xf numFmtId="0" fontId="5" fillId="0" borderId="62" xfId="184" applyNumberFormat="1" applyFont="1" applyFill="1" applyBorder="1" applyAlignment="1" applyProtection="1">
      <alignment horizontal="center" vertical="center"/>
    </xf>
    <xf numFmtId="0" fontId="17" fillId="30" borderId="81" xfId="0" applyFont="1" applyFill="1" applyBorder="1" applyAlignment="1" applyProtection="1">
      <alignment horizontal="center" vertical="center" wrapText="1"/>
    </xf>
    <xf numFmtId="0" fontId="17" fillId="30" borderId="82" xfId="0" applyFont="1" applyFill="1" applyBorder="1" applyAlignment="1" applyProtection="1">
      <alignment horizontal="center" vertical="center" wrapText="1"/>
    </xf>
    <xf numFmtId="0" fontId="17" fillId="30" borderId="60" xfId="0" applyFont="1" applyFill="1" applyBorder="1" applyAlignment="1" applyProtection="1">
      <alignment horizontal="center" vertical="center" wrapText="1"/>
    </xf>
    <xf numFmtId="0" fontId="61" fillId="30" borderId="0" xfId="0" applyFont="1" applyFill="1" applyAlignment="1" applyProtection="1">
      <alignment horizontal="left" vertical="center" wrapText="1"/>
    </xf>
    <xf numFmtId="0" fontId="70" fillId="30" borderId="0" xfId="0" applyFont="1" applyFill="1" applyAlignment="1" applyProtection="1">
      <alignment horizontal="left" vertical="center" wrapText="1"/>
    </xf>
  </cellXfs>
  <cellStyles count="193">
    <cellStyle name="_x000d__x000a_JournalTemplate=C:\COMFO\CTALK\JOURSTD.TPL_x000d__x000a_LbStateAddress=3 3 0 251 1 89 2 311_x000d__x000a_LbStateJou" xfId="1" xr:uid="{00000000-0005-0000-0000-000000000000}"/>
    <cellStyle name="Bad" xfId="2" xr:uid="{00000000-0005-0000-0000-000001000000}"/>
    <cellStyle name="Calculation" xfId="3" xr:uid="{00000000-0005-0000-0000-000002000000}"/>
    <cellStyle name="Check Cell" xfId="4" xr:uid="{00000000-0005-0000-0000-000003000000}"/>
    <cellStyle name="Comma 2" xfId="5" xr:uid="{00000000-0005-0000-0000-000004000000}"/>
    <cellStyle name="Euro" xfId="6" xr:uid="{00000000-0005-0000-0000-000005000000}"/>
    <cellStyle name="Explanatory Text" xfId="7" xr:uid="{00000000-0005-0000-0000-000006000000}"/>
    <cellStyle name="Good" xfId="8" xr:uid="{00000000-0005-0000-0000-000007000000}"/>
    <cellStyle name="Heading 1" xfId="9" xr:uid="{00000000-0005-0000-0000-000008000000}"/>
    <cellStyle name="Heading 2" xfId="10" xr:uid="{00000000-0005-0000-0000-000009000000}"/>
    <cellStyle name="Heading 3" xfId="11" xr:uid="{00000000-0005-0000-0000-00000A000000}"/>
    <cellStyle name="Heading 4" xfId="12" xr:uid="{00000000-0005-0000-0000-00000B000000}"/>
    <cellStyle name="Hyperlink" xfId="13" builtinId="8"/>
    <cellStyle name="Input" xfId="14" xr:uid="{00000000-0005-0000-0000-00000D000000}"/>
    <cellStyle name="Komma 2" xfId="15" xr:uid="{00000000-0005-0000-0000-00000E000000}"/>
    <cellStyle name="Komma 3" xfId="16" xr:uid="{00000000-0005-0000-0000-00000F000000}"/>
    <cellStyle name="Linked Cell" xfId="17" xr:uid="{00000000-0005-0000-0000-000010000000}"/>
    <cellStyle name="Milliers 2" xfId="18" xr:uid="{00000000-0005-0000-0000-000011000000}"/>
    <cellStyle name="Milliers 5" xfId="19" xr:uid="{00000000-0005-0000-0000-000012000000}"/>
    <cellStyle name="Milliers 8" xfId="20" xr:uid="{00000000-0005-0000-0000-000013000000}"/>
    <cellStyle name="Neutral" xfId="21" xr:uid="{00000000-0005-0000-0000-000014000000}"/>
    <cellStyle name="Normal 10" xfId="22" xr:uid="{00000000-0005-0000-0000-000015000000}"/>
    <cellStyle name="Normal 13" xfId="23" xr:uid="{00000000-0005-0000-0000-000016000000}"/>
    <cellStyle name="Normal 14" xfId="24" xr:uid="{00000000-0005-0000-0000-000017000000}"/>
    <cellStyle name="Normal 15" xfId="25" xr:uid="{00000000-0005-0000-0000-000018000000}"/>
    <cellStyle name="Normal 16" xfId="26" xr:uid="{00000000-0005-0000-0000-000019000000}"/>
    <cellStyle name="Normal 17" xfId="27" xr:uid="{00000000-0005-0000-0000-00001A000000}"/>
    <cellStyle name="Normal 18" xfId="28" xr:uid="{00000000-0005-0000-0000-00001B000000}"/>
    <cellStyle name="Normal 19" xfId="29" xr:uid="{00000000-0005-0000-0000-00001C000000}"/>
    <cellStyle name="Normal 2" xfId="30" xr:uid="{00000000-0005-0000-0000-00001D000000}"/>
    <cellStyle name="Normal 2 11" xfId="31" xr:uid="{00000000-0005-0000-0000-00001E000000}"/>
    <cellStyle name="Normal 2 12" xfId="32" xr:uid="{00000000-0005-0000-0000-00001F000000}"/>
    <cellStyle name="Normal 2 13" xfId="33" xr:uid="{00000000-0005-0000-0000-000020000000}"/>
    <cellStyle name="Normal 2 2" xfId="34" xr:uid="{00000000-0005-0000-0000-000021000000}"/>
    <cellStyle name="Normal 2 2 2" xfId="35" xr:uid="{00000000-0005-0000-0000-000022000000}"/>
    <cellStyle name="Normal 20" xfId="36" xr:uid="{00000000-0005-0000-0000-000023000000}"/>
    <cellStyle name="Normal 21" xfId="37" xr:uid="{00000000-0005-0000-0000-000024000000}"/>
    <cellStyle name="Normal 22" xfId="38" xr:uid="{00000000-0005-0000-0000-000025000000}"/>
    <cellStyle name="Normal 23" xfId="39" xr:uid="{00000000-0005-0000-0000-000026000000}"/>
    <cellStyle name="Normal 24" xfId="40" xr:uid="{00000000-0005-0000-0000-000027000000}"/>
    <cellStyle name="Normal 25" xfId="41" xr:uid="{00000000-0005-0000-0000-000028000000}"/>
    <cellStyle name="Normal 26" xfId="42" xr:uid="{00000000-0005-0000-0000-000029000000}"/>
    <cellStyle name="Normal 27" xfId="43" xr:uid="{00000000-0005-0000-0000-00002A000000}"/>
    <cellStyle name="Normal 28" xfId="44" xr:uid="{00000000-0005-0000-0000-00002B000000}"/>
    <cellStyle name="Normal 29" xfId="45" xr:uid="{00000000-0005-0000-0000-00002C000000}"/>
    <cellStyle name="Normal 3" xfId="46" xr:uid="{00000000-0005-0000-0000-00002D000000}"/>
    <cellStyle name="Normal 3 2" xfId="47" xr:uid="{00000000-0005-0000-0000-00002E000000}"/>
    <cellStyle name="Normal 3 3" xfId="48" xr:uid="{00000000-0005-0000-0000-00002F000000}"/>
    <cellStyle name="Normal 30" xfId="49" xr:uid="{00000000-0005-0000-0000-000030000000}"/>
    <cellStyle name="Normal 31" xfId="50" xr:uid="{00000000-0005-0000-0000-000031000000}"/>
    <cellStyle name="Normal 32" xfId="51" xr:uid="{00000000-0005-0000-0000-000032000000}"/>
    <cellStyle name="Normal 33" xfId="52" xr:uid="{00000000-0005-0000-0000-000033000000}"/>
    <cellStyle name="Normal 34" xfId="53" xr:uid="{00000000-0005-0000-0000-000034000000}"/>
    <cellStyle name="Normal 35" xfId="54" xr:uid="{00000000-0005-0000-0000-000035000000}"/>
    <cellStyle name="Normal 36" xfId="55" xr:uid="{00000000-0005-0000-0000-000036000000}"/>
    <cellStyle name="Normal 37" xfId="56" xr:uid="{00000000-0005-0000-0000-000037000000}"/>
    <cellStyle name="Normal 38" xfId="57" xr:uid="{00000000-0005-0000-0000-000038000000}"/>
    <cellStyle name="Normal 39" xfId="58" xr:uid="{00000000-0005-0000-0000-000039000000}"/>
    <cellStyle name="Normal 4" xfId="59" xr:uid="{00000000-0005-0000-0000-00003A000000}"/>
    <cellStyle name="Normal 40" xfId="60" xr:uid="{00000000-0005-0000-0000-00003B000000}"/>
    <cellStyle name="Normal 41" xfId="61" xr:uid="{00000000-0005-0000-0000-00003C000000}"/>
    <cellStyle name="Normal 42" xfId="62" xr:uid="{00000000-0005-0000-0000-00003D000000}"/>
    <cellStyle name="Normal 43" xfId="63" xr:uid="{00000000-0005-0000-0000-00003E000000}"/>
    <cellStyle name="Normal 44" xfId="64" xr:uid="{00000000-0005-0000-0000-00003F000000}"/>
    <cellStyle name="Normal 45" xfId="65" xr:uid="{00000000-0005-0000-0000-000040000000}"/>
    <cellStyle name="Normal 46" xfId="66" xr:uid="{00000000-0005-0000-0000-000041000000}"/>
    <cellStyle name="Normal 47" xfId="67" xr:uid="{00000000-0005-0000-0000-000042000000}"/>
    <cellStyle name="Normal 48" xfId="68" xr:uid="{00000000-0005-0000-0000-000043000000}"/>
    <cellStyle name="Normal 49" xfId="69" xr:uid="{00000000-0005-0000-0000-000044000000}"/>
    <cellStyle name="Normal 50" xfId="70" xr:uid="{00000000-0005-0000-0000-000045000000}"/>
    <cellStyle name="Normal 51" xfId="71" xr:uid="{00000000-0005-0000-0000-000046000000}"/>
    <cellStyle name="Normal 52" xfId="72" xr:uid="{00000000-0005-0000-0000-000047000000}"/>
    <cellStyle name="Normal 53" xfId="73" xr:uid="{00000000-0005-0000-0000-000048000000}"/>
    <cellStyle name="Normal 54" xfId="74" xr:uid="{00000000-0005-0000-0000-000049000000}"/>
    <cellStyle name="Normal 56" xfId="75" xr:uid="{00000000-0005-0000-0000-00004A000000}"/>
    <cellStyle name="Normal 57" xfId="76" xr:uid="{00000000-0005-0000-0000-00004B000000}"/>
    <cellStyle name="Normal 58" xfId="77" xr:uid="{00000000-0005-0000-0000-00004C000000}"/>
    <cellStyle name="Normal 59" xfId="78" xr:uid="{00000000-0005-0000-0000-00004D000000}"/>
    <cellStyle name="Normal 60" xfId="79" xr:uid="{00000000-0005-0000-0000-00004E000000}"/>
    <cellStyle name="Normal 61" xfId="80" xr:uid="{00000000-0005-0000-0000-00004F000000}"/>
    <cellStyle name="Normal 62" xfId="81" xr:uid="{00000000-0005-0000-0000-000050000000}"/>
    <cellStyle name="Normal 63" xfId="82" xr:uid="{00000000-0005-0000-0000-000051000000}"/>
    <cellStyle name="Normal 64" xfId="83" xr:uid="{00000000-0005-0000-0000-000052000000}"/>
    <cellStyle name="Normal 65" xfId="84" xr:uid="{00000000-0005-0000-0000-000053000000}"/>
    <cellStyle name="Normal 66" xfId="85" xr:uid="{00000000-0005-0000-0000-000054000000}"/>
    <cellStyle name="Normal 67" xfId="86" xr:uid="{00000000-0005-0000-0000-000055000000}"/>
    <cellStyle name="Normal 68" xfId="87" xr:uid="{00000000-0005-0000-0000-000056000000}"/>
    <cellStyle name="Normal 69" xfId="88" xr:uid="{00000000-0005-0000-0000-000057000000}"/>
    <cellStyle name="Normal 70" xfId="89" xr:uid="{00000000-0005-0000-0000-000058000000}"/>
    <cellStyle name="Normal 71" xfId="90" xr:uid="{00000000-0005-0000-0000-000059000000}"/>
    <cellStyle name="Normal 72" xfId="91" xr:uid="{00000000-0005-0000-0000-00005A000000}"/>
    <cellStyle name="Normal 73" xfId="92" xr:uid="{00000000-0005-0000-0000-00005B000000}"/>
    <cellStyle name="Normal 74" xfId="93" xr:uid="{00000000-0005-0000-0000-00005C000000}"/>
    <cellStyle name="Normal 75" xfId="94" xr:uid="{00000000-0005-0000-0000-00005D000000}"/>
    <cellStyle name="Normal 76" xfId="95" xr:uid="{00000000-0005-0000-0000-00005E000000}"/>
    <cellStyle name="Normal 77" xfId="96" xr:uid="{00000000-0005-0000-0000-00005F000000}"/>
    <cellStyle name="Normal 78" xfId="97" xr:uid="{00000000-0005-0000-0000-000060000000}"/>
    <cellStyle name="Normal 79" xfId="98" xr:uid="{00000000-0005-0000-0000-000061000000}"/>
    <cellStyle name="Normal 80" xfId="99" xr:uid="{00000000-0005-0000-0000-000062000000}"/>
    <cellStyle name="Normal 81" xfId="100" xr:uid="{00000000-0005-0000-0000-000063000000}"/>
    <cellStyle name="Normal 82" xfId="101" xr:uid="{00000000-0005-0000-0000-000064000000}"/>
    <cellStyle name="Normal 83" xfId="102" xr:uid="{00000000-0005-0000-0000-000065000000}"/>
    <cellStyle name="Normal 84" xfId="103" xr:uid="{00000000-0005-0000-0000-000066000000}"/>
    <cellStyle name="Normal 85" xfId="104" xr:uid="{00000000-0005-0000-0000-000067000000}"/>
    <cellStyle name="Normal 86" xfId="105" xr:uid="{00000000-0005-0000-0000-000068000000}"/>
    <cellStyle name="Normal 87" xfId="106" xr:uid="{00000000-0005-0000-0000-000069000000}"/>
    <cellStyle name="Normal 88" xfId="107" xr:uid="{00000000-0005-0000-0000-00006A000000}"/>
    <cellStyle name="Normal 89" xfId="108" xr:uid="{00000000-0005-0000-0000-00006B000000}"/>
    <cellStyle name="Normal 9" xfId="109" xr:uid="{00000000-0005-0000-0000-00006C000000}"/>
    <cellStyle name="Normal 90" xfId="110" xr:uid="{00000000-0005-0000-0000-00006D000000}"/>
    <cellStyle name="Normal 91" xfId="111" xr:uid="{00000000-0005-0000-0000-00006E000000}"/>
    <cellStyle name="Normal 92" xfId="112" xr:uid="{00000000-0005-0000-0000-00006F000000}"/>
    <cellStyle name="Normal 93" xfId="113" xr:uid="{00000000-0005-0000-0000-000070000000}"/>
    <cellStyle name="Normal 94" xfId="114" xr:uid="{00000000-0005-0000-0000-000071000000}"/>
    <cellStyle name="Normal 95 2" xfId="115" xr:uid="{00000000-0005-0000-0000-000072000000}"/>
    <cellStyle name="Normal_IMEA" xfId="116" xr:uid="{00000000-0005-0000-0000-000073000000}"/>
    <cellStyle name="Note" xfId="117" xr:uid="{00000000-0005-0000-0000-000074000000}"/>
    <cellStyle name="Output" xfId="118" xr:uid="{00000000-0005-0000-0000-000075000000}"/>
    <cellStyle name="Percent 2" xfId="119" xr:uid="{00000000-0005-0000-0000-000076000000}"/>
    <cellStyle name="Pourcentage 2" xfId="120" xr:uid="{00000000-0005-0000-0000-000077000000}"/>
    <cellStyle name="Procent" xfId="121" builtinId="5"/>
    <cellStyle name="Procent 2" xfId="122" xr:uid="{00000000-0005-0000-0000-000079000000}"/>
    <cellStyle name="Procent 3" xfId="123" xr:uid="{00000000-0005-0000-0000-00007A000000}"/>
    <cellStyle name="Procent 4" xfId="124" xr:uid="{00000000-0005-0000-0000-00007B000000}"/>
    <cellStyle name="Procent 5" xfId="125" xr:uid="{00000000-0005-0000-0000-00007C000000}"/>
    <cellStyle name="SAPBEXaggData" xfId="126" xr:uid="{00000000-0005-0000-0000-00007D000000}"/>
    <cellStyle name="SAPBEXaggDataEmph" xfId="127" xr:uid="{00000000-0005-0000-0000-00007E000000}"/>
    <cellStyle name="SAPBEXaggItem" xfId="128" xr:uid="{00000000-0005-0000-0000-00007F000000}"/>
    <cellStyle name="SAPBEXaggItemX" xfId="129" xr:uid="{00000000-0005-0000-0000-000080000000}"/>
    <cellStyle name="SAPBEXchaText" xfId="130" xr:uid="{00000000-0005-0000-0000-000081000000}"/>
    <cellStyle name="SAPBEXchaText 2" xfId="131" xr:uid="{00000000-0005-0000-0000-000082000000}"/>
    <cellStyle name="SAPBEXexcBad7" xfId="132" xr:uid="{00000000-0005-0000-0000-000083000000}"/>
    <cellStyle name="SAPBEXexcBad8" xfId="133" xr:uid="{00000000-0005-0000-0000-000084000000}"/>
    <cellStyle name="SAPBEXexcBad9" xfId="134" xr:uid="{00000000-0005-0000-0000-000085000000}"/>
    <cellStyle name="SAPBEXexcCritical4" xfId="135" xr:uid="{00000000-0005-0000-0000-000086000000}"/>
    <cellStyle name="SAPBEXexcCritical5" xfId="136" xr:uid="{00000000-0005-0000-0000-000087000000}"/>
    <cellStyle name="SAPBEXexcCritical6" xfId="137" xr:uid="{00000000-0005-0000-0000-000088000000}"/>
    <cellStyle name="SAPBEXexcGood1" xfId="138" xr:uid="{00000000-0005-0000-0000-000089000000}"/>
    <cellStyle name="SAPBEXexcGood2" xfId="139" xr:uid="{00000000-0005-0000-0000-00008A000000}"/>
    <cellStyle name="SAPBEXexcGood3" xfId="140" xr:uid="{00000000-0005-0000-0000-00008B000000}"/>
    <cellStyle name="SAPBEXfilterDrill" xfId="141" xr:uid="{00000000-0005-0000-0000-00008C000000}"/>
    <cellStyle name="SAPBEXfilterItem" xfId="142" xr:uid="{00000000-0005-0000-0000-00008D000000}"/>
    <cellStyle name="SAPBEXfilterText" xfId="143" xr:uid="{00000000-0005-0000-0000-00008E000000}"/>
    <cellStyle name="SAPBEXformats" xfId="144" xr:uid="{00000000-0005-0000-0000-00008F000000}"/>
    <cellStyle name="SAPBEXheaderItem" xfId="145" xr:uid="{00000000-0005-0000-0000-000090000000}"/>
    <cellStyle name="SAPBEXheaderText" xfId="146" xr:uid="{00000000-0005-0000-0000-000091000000}"/>
    <cellStyle name="SAPBEXHLevel0" xfId="147" xr:uid="{00000000-0005-0000-0000-000092000000}"/>
    <cellStyle name="SAPBEXHLevel0X" xfId="148" xr:uid="{00000000-0005-0000-0000-000093000000}"/>
    <cellStyle name="SAPBEXHLevel1" xfId="149" xr:uid="{00000000-0005-0000-0000-000094000000}"/>
    <cellStyle name="SAPBEXHLevel1X" xfId="150" xr:uid="{00000000-0005-0000-0000-000095000000}"/>
    <cellStyle name="SAPBEXHLevel2" xfId="151" xr:uid="{00000000-0005-0000-0000-000096000000}"/>
    <cellStyle name="SAPBEXHLevel2X" xfId="152" xr:uid="{00000000-0005-0000-0000-000097000000}"/>
    <cellStyle name="SAPBEXHLevel3" xfId="153" xr:uid="{00000000-0005-0000-0000-000098000000}"/>
    <cellStyle name="SAPBEXHLevel3X" xfId="154" xr:uid="{00000000-0005-0000-0000-000099000000}"/>
    <cellStyle name="SAPBEXinputData" xfId="155" xr:uid="{00000000-0005-0000-0000-00009A000000}"/>
    <cellStyle name="SAPBEXresData" xfId="156" xr:uid="{00000000-0005-0000-0000-00009B000000}"/>
    <cellStyle name="SAPBEXresDataEmph" xfId="157" xr:uid="{00000000-0005-0000-0000-00009C000000}"/>
    <cellStyle name="SAPBEXresItem" xfId="158" xr:uid="{00000000-0005-0000-0000-00009D000000}"/>
    <cellStyle name="SAPBEXresItemX" xfId="159" xr:uid="{00000000-0005-0000-0000-00009E000000}"/>
    <cellStyle name="SAPBEXstdData" xfId="160" xr:uid="{00000000-0005-0000-0000-00009F000000}"/>
    <cellStyle name="SAPBEXstdDataEmph" xfId="161" xr:uid="{00000000-0005-0000-0000-0000A0000000}"/>
    <cellStyle name="SAPBEXstdItem" xfId="162" xr:uid="{00000000-0005-0000-0000-0000A1000000}"/>
    <cellStyle name="SAPBEXstdItem 2" xfId="163" xr:uid="{00000000-0005-0000-0000-0000A2000000}"/>
    <cellStyle name="SAPBEXstdItemX" xfId="164" xr:uid="{00000000-0005-0000-0000-0000A3000000}"/>
    <cellStyle name="SAPBEXtitle" xfId="165" xr:uid="{00000000-0005-0000-0000-0000A4000000}"/>
    <cellStyle name="SAPBEXundefined" xfId="166" xr:uid="{00000000-0005-0000-0000-0000A5000000}"/>
    <cellStyle name="Sheet Title" xfId="167" xr:uid="{00000000-0005-0000-0000-0000A6000000}"/>
    <cellStyle name="Standaard" xfId="0" builtinId="0"/>
    <cellStyle name="Standaard 2" xfId="168" xr:uid="{00000000-0005-0000-0000-0000A8000000}"/>
    <cellStyle name="Standaard 2 2" xfId="169" xr:uid="{00000000-0005-0000-0000-0000A9000000}"/>
    <cellStyle name="Standaard 2 3" xfId="170" xr:uid="{00000000-0005-0000-0000-0000AA000000}"/>
    <cellStyle name="Standaard 2 4" xfId="171" xr:uid="{00000000-0005-0000-0000-0000AB000000}"/>
    <cellStyle name="Standaard 2_TarE2009_IVERLEK" xfId="172" xr:uid="{00000000-0005-0000-0000-0000AC000000}"/>
    <cellStyle name="Standaard 3" xfId="173" xr:uid="{00000000-0005-0000-0000-0000AD000000}"/>
    <cellStyle name="Standaard 3 2" xfId="174" xr:uid="{00000000-0005-0000-0000-0000AE000000}"/>
    <cellStyle name="Standaard 3 3" xfId="175" xr:uid="{00000000-0005-0000-0000-0000AF000000}"/>
    <cellStyle name="Standaard 4" xfId="176" xr:uid="{00000000-0005-0000-0000-0000B0000000}"/>
    <cellStyle name="Standaard 4 2" xfId="177" xr:uid="{00000000-0005-0000-0000-0000B1000000}"/>
    <cellStyle name="Standaard 4_TarE2009_IVERLEK" xfId="178" xr:uid="{00000000-0005-0000-0000-0000B2000000}"/>
    <cellStyle name="Standaard 5" xfId="179" xr:uid="{00000000-0005-0000-0000-0000B3000000}"/>
    <cellStyle name="Standaard 6" xfId="180" xr:uid="{00000000-0005-0000-0000-0000B4000000}"/>
    <cellStyle name="Standaard 7" xfId="181" xr:uid="{00000000-0005-0000-0000-0000B5000000}"/>
    <cellStyle name="Standaard 8" xfId="182" xr:uid="{00000000-0005-0000-0000-0000B6000000}"/>
    <cellStyle name="Standaard_20100727 Rekenmodel NE5R v1.9" xfId="183" xr:uid="{00000000-0005-0000-0000-0000B7000000}"/>
    <cellStyle name="Standaard_Balans IL-Glob. PLAU" xfId="184" xr:uid="{00000000-0005-0000-0000-0000B8000000}"/>
    <cellStyle name="Standaard_Balans IL-Glob. PLAU 2" xfId="185" xr:uid="{00000000-0005-0000-0000-0000B9000000}"/>
    <cellStyle name="Stijl 1" xfId="186" xr:uid="{00000000-0005-0000-0000-0000BA000000}"/>
    <cellStyle name="Style 1" xfId="187" xr:uid="{00000000-0005-0000-0000-0000BB000000}"/>
    <cellStyle name="Title" xfId="188" xr:uid="{00000000-0005-0000-0000-0000BC000000}"/>
    <cellStyle name="Total" xfId="189" xr:uid="{00000000-0005-0000-0000-0000BD000000}"/>
    <cellStyle name="Valuta" xfId="192" builtinId="4"/>
    <cellStyle name="Valuta 2" xfId="190" xr:uid="{00000000-0005-0000-0000-0000BE000000}"/>
    <cellStyle name="Warning Text" xfId="191" xr:uid="{00000000-0005-0000-0000-0000BF000000}"/>
  </cellStyles>
  <dxfs count="72">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1" indent="0" justifyLastLine="0" shrinkToFit="0" readingOrder="0"/>
      <protection locked="1" hidden="0"/>
    </dxf>
    <dxf>
      <protection locked="1" hidden="0"/>
    </dxf>
    <dxf>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border>
      <protection locked="1" hidden="0"/>
    </dxf>
    <dxf>
      <numFmt numFmtId="3" formatCode="#,##0"/>
      <protection locked="1" hidden="0"/>
    </dxf>
    <dxf>
      <numFmt numFmtId="3" formatCode="#,##0"/>
      <fill>
        <patternFill patternType="solid">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medium">
          <color indexed="64"/>
        </left>
        <right style="dotted">
          <color indexed="64"/>
        </right>
        <top/>
        <bottom/>
      </border>
      <protection locked="1" hidden="0"/>
    </dxf>
    <dxf>
      <fill>
        <patternFill patternType="none">
          <fgColor indexed="64"/>
          <bgColor theme="0"/>
        </patternFill>
      </fill>
      <alignment vertical="center" textRotation="0" wrapText="1" indent="0" justifyLastLine="0" shrinkToFit="0" readingOrder="0"/>
      <border diagonalUp="0" diagonalDown="0">
        <left style="medium">
          <color indexed="64"/>
        </left>
        <right style="medium">
          <color indexed="64"/>
        </right>
        <top/>
        <bottom/>
        <vertical/>
      </border>
      <protection locked="1" hidden="0"/>
    </dxf>
    <dxf>
      <border diagonalUp="0" diagonalDown="0">
        <left style="medium">
          <color rgb="FF000000"/>
        </left>
        <right style="medium">
          <color rgb="FF000000"/>
        </right>
        <top style="medium">
          <color rgb="FF000000"/>
        </top>
        <bottom style="medium">
          <color rgb="FF000000"/>
        </bottom>
      </border>
    </dxf>
    <dxf>
      <fill>
        <patternFill patternType="none">
          <fgColor rgb="FF000000"/>
          <bgColor rgb="FFFFFFFF"/>
        </patternFill>
      </fill>
      <alignment vertical="center" textRotation="0" indent="0" justifyLastLine="0" shrinkToFit="0" readingOrder="0"/>
      <protection locked="1" hidden="0"/>
    </dxf>
    <dxf>
      <border>
        <bottom style="medium">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1" hidden="0"/>
    </dxf>
    <dxf>
      <fill>
        <patternFill patternType="lightUp"/>
      </fill>
    </dxf>
    <dxf>
      <numFmt numFmtId="3" formatCode="#,##0"/>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border>
      <protection locked="1" hidden="0"/>
    </dxf>
    <dxf>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alignment horizontal="center" vertical="center" textRotation="0" indent="0" justifyLastLine="0" shrinkToFit="0" readingOrder="0"/>
      <border diagonalUp="0" diagonalDown="0">
        <left style="medium">
          <color indexed="64"/>
        </left>
        <right style="medium">
          <color indexed="64"/>
        </right>
        <vertical style="medium">
          <color indexed="64"/>
        </vertical>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border>
      <protection locked="1" hidden="0"/>
    </dxf>
    <dxf>
      <numFmt numFmtId="169" formatCode="#,##0.000"/>
      <fill>
        <patternFill patternType="none">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medium">
          <color indexed="64"/>
        </left>
        <right style="dotted">
          <color indexed="64"/>
        </right>
        <top/>
        <bottom/>
      </border>
      <protection locked="1" hidden="0"/>
    </dxf>
    <dxf>
      <fill>
        <patternFill patternType="none">
          <fgColor indexed="64"/>
          <bgColor theme="0"/>
        </patternFill>
      </fill>
      <alignment vertical="center" textRotation="0" wrapText="1" indent="0" justifyLastLine="0" shrinkToFit="0" readingOrder="0"/>
      <border diagonalUp="0" diagonalDown="0">
        <left style="medium">
          <color indexed="64"/>
        </left>
        <right style="medium">
          <color indexed="64"/>
        </right>
        <top/>
        <bottom/>
        <vertical/>
      </border>
      <protection locked="1" hidden="0"/>
    </dxf>
    <dxf>
      <border diagonalUp="0" diagonalDown="0">
        <left style="medium">
          <color indexed="64"/>
        </left>
        <right style="medium">
          <color indexed="64"/>
        </right>
        <top style="medium">
          <color indexed="64"/>
        </top>
        <bottom style="medium">
          <color indexed="64"/>
        </bottom>
      </border>
    </dxf>
    <dxf>
      <fill>
        <patternFill patternType="none">
          <fgColor indexed="64"/>
          <bgColor theme="0"/>
        </patternFill>
      </fill>
      <alignment vertical="center" textRotation="0" indent="0" justifyLastLine="0" shrinkToFit="0" readingOrder="0"/>
      <protection locked="1" hidden="0"/>
    </dxf>
    <dxf>
      <border>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thin">
          <color indexed="64"/>
        </left>
        <right style="dotted">
          <color indexed="64"/>
        </right>
        <top style="thin">
          <color indexed="64"/>
        </top>
        <bottom style="thin">
          <color indexed="64"/>
        </bottom>
      </border>
      <protection locked="1" hidden="0"/>
    </dxf>
    <dxf>
      <fill>
        <patternFill patternType="none">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style="thin">
          <color indexed="64"/>
        </bottom>
        <vertical/>
        <horizontal style="thin">
          <color indexed="64"/>
        </horizontal>
      </border>
      <protection locked="1" hidden="0"/>
    </dxf>
    <dxf>
      <border diagonalUp="0" diagonalDown="0">
        <left style="medium">
          <color indexed="64"/>
        </left>
        <right style="medium">
          <color indexed="64"/>
        </right>
        <top style="medium">
          <color indexed="64"/>
        </top>
        <bottom style="medium">
          <color indexed="64"/>
        </bottom>
      </border>
    </dxf>
    <dxf>
      <fill>
        <patternFill patternType="none">
          <fgColor indexed="64"/>
          <bgColor theme="0"/>
        </patternFill>
      </fill>
      <alignment horizontal="general" vertical="center"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rgb="FFFF0000"/>
        </patternFill>
      </fill>
    </dxf>
    <dxf>
      <fill>
        <patternFill>
          <bgColor rgb="FF92D050"/>
        </patternFill>
      </fill>
    </dxf>
    <dxf>
      <fill>
        <patternFill patternType="lightUp"/>
      </fill>
    </dxf>
    <dxf>
      <fill>
        <patternFill patternType="lightUp"/>
      </fill>
    </dxf>
    <dxf>
      <fill>
        <patternFill>
          <bgColor indexed="10"/>
        </patternFill>
      </fill>
    </dxf>
    <dxf>
      <fill>
        <patternFill>
          <bgColor rgb="FF92D050"/>
        </patternFill>
      </fill>
    </dxf>
    <dxf>
      <fill>
        <patternFill>
          <bgColor indexed="10"/>
        </patternFill>
      </fill>
    </dxf>
    <dxf>
      <fill>
        <patternFill>
          <bgColor rgb="FF92D050"/>
        </patternFill>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Centers/OP/OP_EV/CREG/Dossier%202007/Nacalculatie/Nacalc20080215/Documents%20and%20Settings/htulpinck/Local%20Settings/Temporary%20Internet%20Files/OLK39B/Tariefvoorstel%20aansluitingen%20200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reg.be/F/Centers/OP/OP_EV/CREG/Dossier%202007/Nacalculatie/Nacalc20080215/Documents%20and%20Settings/htulpinck/Local%20Settings/Temporary%20Internet%20Files/OLK39B/Tariefvoorstel%20aansluitingen%20200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NT/Profiles/gck162/Temporary%20Internet%20Files/OLK262/Comparaison%20Article%2018%20par%20I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reg.be/WINNT/Profiles/gck162/Temporary%20Internet%20Files/OLK262/Comparaison%20Article%2018%20par%20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AL"/>
      <sheetName val="VAN DEN BERG"/>
      <sheetName val="KABELNET"/>
      <sheetName val="INSTALLATIE"/>
      <sheetName val="UURLONEN"/>
      <sheetName val="MATERIEEL"/>
      <sheetName val="MATERIAAL"/>
      <sheetName val="Prijs klant LS"/>
      <sheetName val="Prijs klant HS"/>
      <sheetName val="OPBOUW FORFAIT PRIJZEN 2005"/>
      <sheetName val="BASISPRIJZEN UURLONEN"/>
      <sheetName val="BASISPRIJZEN MATERIEEL"/>
      <sheetName val="BASISPRIJZEN MATERIAAL"/>
      <sheetName val="ACTIVITEIT"/>
      <sheetName val="vertaaltabel_KOSTENGROEP"/>
      <sheetName val="afsch %"/>
      <sheetName val="vertaaltabel CR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row r="138">
          <cell r="I138">
            <v>47.36</v>
          </cell>
        </row>
        <row r="158">
          <cell r="I158">
            <v>49.9</v>
          </cell>
        </row>
        <row r="159">
          <cell r="I159">
            <v>36.43</v>
          </cell>
        </row>
        <row r="160">
          <cell r="I160">
            <v>15.71</v>
          </cell>
        </row>
        <row r="188">
          <cell r="I188">
            <v>1.6</v>
          </cell>
        </row>
        <row r="189">
          <cell r="I189">
            <v>396.1</v>
          </cell>
        </row>
        <row r="190">
          <cell r="I190">
            <v>171.09</v>
          </cell>
        </row>
        <row r="191">
          <cell r="I191">
            <v>367.97</v>
          </cell>
        </row>
        <row r="192">
          <cell r="I192">
            <v>9.6</v>
          </cell>
        </row>
        <row r="195">
          <cell r="I195">
            <v>66.38</v>
          </cell>
        </row>
        <row r="198">
          <cell r="I198">
            <v>0.77</v>
          </cell>
        </row>
        <row r="199">
          <cell r="I199">
            <v>33.119999999999997</v>
          </cell>
        </row>
        <row r="200">
          <cell r="I200">
            <v>191</v>
          </cell>
        </row>
        <row r="201">
          <cell r="I201">
            <v>21.095700000000001</v>
          </cell>
        </row>
      </sheetData>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AL"/>
      <sheetName val="VAN DEN BERG"/>
      <sheetName val="KABELNET"/>
      <sheetName val="INSTALLATIE"/>
      <sheetName val="UURLONEN"/>
      <sheetName val="MATERIEEL"/>
      <sheetName val="MATERIAAL"/>
      <sheetName val="Prijs klant LS"/>
      <sheetName val="Prijs klant HS"/>
      <sheetName val="OPBOUW FORFAIT PRIJZEN 2005"/>
      <sheetName val="BASISPRIJZEN UURLONEN"/>
      <sheetName val="BASISPRIJZEN MATERIEEL"/>
      <sheetName val="BASISPRIJZEN MATERIAAL"/>
      <sheetName val="ACTIVITEIT"/>
      <sheetName val="vertaaltabel_KOSTENGRO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38">
          <cell r="I138">
            <v>47.36</v>
          </cell>
        </row>
        <row r="158">
          <cell r="I158">
            <v>49.9</v>
          </cell>
        </row>
        <row r="159">
          <cell r="I159">
            <v>36.43</v>
          </cell>
        </row>
        <row r="160">
          <cell r="I160">
            <v>15.71</v>
          </cell>
        </row>
        <row r="188">
          <cell r="I188">
            <v>1.6</v>
          </cell>
        </row>
        <row r="189">
          <cell r="I189">
            <v>396.1</v>
          </cell>
        </row>
        <row r="190">
          <cell r="I190">
            <v>171.09</v>
          </cell>
        </row>
        <row r="191">
          <cell r="I191">
            <v>367.97</v>
          </cell>
        </row>
        <row r="192">
          <cell r="I192">
            <v>9.6</v>
          </cell>
        </row>
        <row r="195">
          <cell r="I195">
            <v>66.38</v>
          </cell>
        </row>
        <row r="198">
          <cell r="I198">
            <v>0.77</v>
          </cell>
        </row>
        <row r="199">
          <cell r="I199">
            <v>33.119999999999997</v>
          </cell>
        </row>
        <row r="200">
          <cell r="I200">
            <v>191</v>
          </cell>
        </row>
        <row r="201">
          <cell r="I201">
            <v>21.095700000000001</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03"/>
      <sheetName val="Budget 2004"/>
      <sheetName val="Codes des IM"/>
      <sheetName val="Résultats par IM &amp; par Groupe"/>
      <sheetName val="Artikellijst"/>
    </sheetNames>
    <sheetDataSet>
      <sheetData sheetId="0"/>
      <sheetData sheetId="1"/>
      <sheetData sheetId="2" refreshError="1">
        <row r="2">
          <cell r="B2" t="str">
            <v>INTERCOMMUNALES</v>
          </cell>
          <cell r="C2" t="str">
            <v>CODES</v>
          </cell>
          <cell r="D2" t="str">
            <v>CODES</v>
          </cell>
        </row>
        <row r="3">
          <cell r="B3" t="str">
            <v>(IN100)</v>
          </cell>
          <cell r="D3" t="str">
            <v>Langues</v>
          </cell>
        </row>
        <row r="4">
          <cell r="B4" t="str">
            <v>Imea</v>
          </cell>
          <cell r="C4">
            <v>2911</v>
          </cell>
          <cell r="D4">
            <v>1</v>
          </cell>
        </row>
        <row r="5">
          <cell r="B5" t="str">
            <v>Intergem</v>
          </cell>
          <cell r="C5">
            <v>3811</v>
          </cell>
          <cell r="D5">
            <v>1</v>
          </cell>
        </row>
        <row r="6">
          <cell r="B6" t="str">
            <v>Iveka</v>
          </cell>
          <cell r="C6">
            <v>4211</v>
          </cell>
          <cell r="D6">
            <v>1</v>
          </cell>
        </row>
        <row r="7">
          <cell r="D7">
            <v>1</v>
          </cell>
        </row>
        <row r="8">
          <cell r="B8" t="str">
            <v>Imewo</v>
          </cell>
          <cell r="C8">
            <v>3001</v>
          </cell>
          <cell r="D8">
            <v>1</v>
          </cell>
        </row>
        <row r="9">
          <cell r="B9" t="str">
            <v>Gaselwest</v>
          </cell>
          <cell r="C9">
            <v>2201</v>
          </cell>
          <cell r="D9">
            <v>1</v>
          </cell>
        </row>
        <row r="10">
          <cell r="B10" t="str">
            <v>Iverlek</v>
          </cell>
          <cell r="C10">
            <v>4311</v>
          </cell>
          <cell r="D10">
            <v>1</v>
          </cell>
        </row>
        <row r="11">
          <cell r="D11">
            <v>1</v>
          </cell>
        </row>
        <row r="12">
          <cell r="B12" t="str">
            <v>Sibelgas N</v>
          </cell>
          <cell r="C12">
            <v>4802</v>
          </cell>
          <cell r="D12">
            <v>1</v>
          </cell>
        </row>
        <row r="13">
          <cell r="B13" t="str">
            <v>Sibelga</v>
          </cell>
          <cell r="C13">
            <v>3300</v>
          </cell>
          <cell r="D13">
            <v>2</v>
          </cell>
        </row>
        <row r="14">
          <cell r="C14">
            <v>4801</v>
          </cell>
          <cell r="D14">
            <v>2</v>
          </cell>
        </row>
        <row r="15">
          <cell r="B15" t="str">
            <v>Sedilec</v>
          </cell>
          <cell r="C15">
            <v>4600</v>
          </cell>
          <cell r="D15">
            <v>2</v>
          </cell>
        </row>
        <row r="16">
          <cell r="B16" t="str">
            <v>Ieh</v>
          </cell>
          <cell r="C16">
            <v>2500</v>
          </cell>
          <cell r="D16">
            <v>2</v>
          </cell>
        </row>
        <row r="17">
          <cell r="B17" t="str">
            <v>Simogel</v>
          </cell>
          <cell r="C17">
            <v>4900</v>
          </cell>
          <cell r="D17">
            <v>2</v>
          </cell>
        </row>
        <row r="18">
          <cell r="B18" t="str">
            <v>Ideg</v>
          </cell>
          <cell r="C18">
            <v>2300</v>
          </cell>
          <cell r="D18">
            <v>2</v>
          </cell>
        </row>
        <row r="19">
          <cell r="B19" t="str">
            <v>Interlux</v>
          </cell>
          <cell r="C19">
            <v>3900</v>
          </cell>
          <cell r="D19">
            <v>2</v>
          </cell>
        </row>
        <row r="20">
          <cell r="B20" t="str">
            <v>Interest</v>
          </cell>
          <cell r="C20">
            <v>3500</v>
          </cell>
          <cell r="D20">
            <v>2</v>
          </cell>
        </row>
        <row r="21">
          <cell r="D21">
            <v>2</v>
          </cell>
        </row>
        <row r="22">
          <cell r="B22" t="str">
            <v>Intermosane</v>
          </cell>
          <cell r="C22">
            <v>4002</v>
          </cell>
          <cell r="D22">
            <v>2</v>
          </cell>
        </row>
        <row r="28">
          <cell r="A28">
            <v>1</v>
          </cell>
          <cell r="B28" t="str">
            <v>Ontwerp van boekhoudplan DNB - volledige versie</v>
          </cell>
          <cell r="C28" t="str">
            <v>Projet de Plan Comptable GRD - version complète</v>
          </cell>
          <cell r="D28" t="str">
            <v>Projet de Plan Comptable GRD - version complète</v>
          </cell>
        </row>
        <row r="29">
          <cell r="A29">
            <v>2</v>
          </cell>
          <cell r="B29" t="str">
            <v>Kosten voor het gebruik van het distributienet, te verdelen tussen de klantengroepen</v>
          </cell>
          <cell r="C29" t="str">
            <v>Frais d’utilisation du réseau de distribution à répartir entre groupes de clients</v>
          </cell>
          <cell r="D29" t="str">
            <v>Frais d’utilisation du réseau de distribution à répartir entre groupes de clients</v>
          </cell>
        </row>
        <row r="30">
          <cell r="A30">
            <v>3</v>
          </cell>
          <cell r="B30" t="str">
            <v>Aansluiting op het distributienet:</v>
          </cell>
          <cell r="C30" t="str">
            <v>Coût des raccordements au réseau de distribution</v>
          </cell>
          <cell r="D30" t="str">
            <v>Coût des raccordements au réseau de distribution</v>
          </cell>
        </row>
        <row r="31">
          <cell r="A31">
            <v>4</v>
          </cell>
          <cell r="B31" t="str">
            <v>Kosten voor de uitvoering en het gebruik van de aansluiting</v>
          </cell>
          <cell r="C31" t="str">
            <v>Raccordements : coûts de réalisation &amp; d'utilisation</v>
          </cell>
          <cell r="D31" t="str">
            <v>Raccordements : coûts de réalisation &amp; d'utilisation</v>
          </cell>
        </row>
        <row r="32">
          <cell r="A32">
            <v>5</v>
          </cell>
          <cell r="B32" t="str">
            <v>Huur meetapparaat</v>
          </cell>
          <cell r="C32" t="str">
            <v>Raccordements : coût des appareils de mesurage donnés en location</v>
          </cell>
          <cell r="D32" t="str">
            <v>Raccordements : coût des appareils de mesurage donnés en location</v>
          </cell>
        </row>
        <row r="33">
          <cell r="A33">
            <v>6</v>
          </cell>
          <cell r="B33" t="str">
            <v>Huur uitrustingen voor transformatie, compensatie blindvermogen, filtreren spanningsgolf</v>
          </cell>
          <cell r="C33" t="str">
            <v>Raccordements : coût équipements de transformation, compensation énergie réactive ou de filtrage ..</v>
          </cell>
          <cell r="D33" t="str">
            <v>Raccordements : coût équipements de transformation, compensation énergie réactive ou de filtrage ..</v>
          </cell>
        </row>
        <row r="34">
          <cell r="A34">
            <v>7</v>
          </cell>
          <cell r="B34" t="str">
            <v>Huur bijkomende beveiligingsuitrustingen, bijkomende uitrustingen voor alarmsignalisaties, metingen, meteropnames, tele-acties en/of TCC.</v>
          </cell>
          <cell r="C34" t="str">
            <v>Raccordements : coût équipements protection complé., équip. complé. pour signal. alarmes …</v>
          </cell>
          <cell r="D34" t="str">
            <v>Raccordements : coût équipements protection complé., équip. complé. pour signal. alarmes …</v>
          </cell>
        </row>
        <row r="35">
          <cell r="A35">
            <v>8</v>
          </cell>
          <cell r="B35" t="str">
            <v xml:space="preserve">Kosten voor het gebruik van het distributienet </v>
          </cell>
          <cell r="C35" t="str">
            <v>Coût de l’utilisation du réseau de distribution</v>
          </cell>
          <cell r="D35" t="str">
            <v>Coût de l’utilisation du réseau de distribution</v>
          </cell>
        </row>
        <row r="36">
          <cell r="A36">
            <v>9</v>
          </cell>
          <cell r="B36" t="str">
            <v>Dossierkosten</v>
          </cell>
          <cell r="C36" t="str">
            <v>Coûts de dossier</v>
          </cell>
          <cell r="D36" t="str">
            <v>Coûts de dossier</v>
          </cell>
        </row>
        <row r="37">
          <cell r="A37">
            <v>10</v>
          </cell>
          <cell r="B37" t="str">
            <v>Kosten voor technische diensten</v>
          </cell>
          <cell r="C37" t="str">
            <v>Frais des services techniques</v>
          </cell>
          <cell r="D37" t="str">
            <v>Frais des services techniques</v>
          </cell>
        </row>
        <row r="38">
          <cell r="A38">
            <v>11</v>
          </cell>
          <cell r="B38" t="str">
            <v>Kosten voor algemene diensten</v>
          </cell>
          <cell r="C38" t="str">
            <v>Frais des services généraux</v>
          </cell>
          <cell r="D38" t="str">
            <v>Frais des services généraux</v>
          </cell>
        </row>
        <row r="39">
          <cell r="A39">
            <v>12</v>
          </cell>
          <cell r="B39" t="str">
            <v>Kosten voor klantenbeheer</v>
          </cell>
          <cell r="C39" t="str">
            <v>Frais de gestion de la clientèle</v>
          </cell>
          <cell r="D39" t="str">
            <v>Frais de gestion de la clientèle</v>
          </cell>
        </row>
        <row r="40">
          <cell r="A40">
            <v>13</v>
          </cell>
          <cell r="B40" t="str">
            <v>Diverse vergoedingen en bijdragen</v>
          </cell>
          <cell r="C40" t="str">
            <v>Redevances et cotisations diverses</v>
          </cell>
          <cell r="D40" t="str">
            <v>Redevances et cotisations diverses</v>
          </cell>
        </row>
        <row r="41">
          <cell r="A41">
            <v>14</v>
          </cell>
          <cell r="B41" t="str">
            <v>Financiële resultaten</v>
          </cell>
          <cell r="C41" t="str">
            <v>Résultats financiers</v>
          </cell>
          <cell r="D41" t="str">
            <v>Résultats financiers</v>
          </cell>
        </row>
        <row r="42">
          <cell r="A42">
            <v>15</v>
          </cell>
          <cell r="B42" t="str">
            <v>Kosten voor installaties buiten de infrastructuur (Afschrijvingen)</v>
          </cell>
          <cell r="C42" t="str">
            <v>Coûts des installations hors infrastructure (Amortissements)</v>
          </cell>
          <cell r="D42" t="str">
            <v>Coûts des installations hors infrastructure (Amortissements)</v>
          </cell>
        </row>
        <row r="43">
          <cell r="A43">
            <v>16</v>
          </cell>
          <cell r="B43" t="str">
            <v>Resultaat van werkzaamheden voor rekening van derden</v>
          </cell>
          <cell r="C43" t="str">
            <v>Résultat des travaux pour compte de tiers</v>
          </cell>
          <cell r="D43" t="str">
            <v>Résultat des travaux pour compte de tiers</v>
          </cell>
        </row>
        <row r="44">
          <cell r="A44">
            <v>17</v>
          </cell>
          <cell r="B44" t="str">
            <v>Bijstandskosten</v>
          </cell>
          <cell r="C44" t="str">
            <v>Frais d'assistance</v>
          </cell>
          <cell r="D44" t="str">
            <v>Frais d'assistance</v>
          </cell>
        </row>
        <row r="45">
          <cell r="A45">
            <v>18</v>
          </cell>
          <cell r="B45" t="str">
            <v>Overgeboekte kosten</v>
          </cell>
          <cell r="C45" t="str">
            <v>Frais transférés</v>
          </cell>
          <cell r="D45" t="str">
            <v>Frais transférés</v>
          </cell>
        </row>
        <row r="46">
          <cell r="A46">
            <v>19</v>
          </cell>
          <cell r="B46" t="str">
            <v>Kosten overgeboekt naar vaste activa</v>
          </cell>
          <cell r="C46" t="str">
            <v>Frais transférés aux immobilisations</v>
          </cell>
          <cell r="D46" t="str">
            <v>Frais transférés aux immobilisations</v>
          </cell>
        </row>
        <row r="47">
          <cell r="A47">
            <v>20</v>
          </cell>
          <cell r="B47" t="str">
            <v>Kosten overgeboekt naar andere exploitatierekeningen</v>
          </cell>
          <cell r="C47" t="str">
            <v>Frais transférés aux autres comptes d’exploitation</v>
          </cell>
          <cell r="D47" t="str">
            <v>Frais transférés aux autres comptes d’exploitation</v>
          </cell>
        </row>
        <row r="48">
          <cell r="A48">
            <v>21</v>
          </cell>
          <cell r="B48" t="str">
            <v>Kosten voor het gebruik van het transportnet en van de bijbehorende ondersteunende diensten</v>
          </cell>
          <cell r="C48" t="str">
            <v>Coûts d'utilisation du réseau de transport et des services auxiliaires y afférents</v>
          </cell>
          <cell r="D48" t="str">
            <v>Coûts d'utilisation du réseau de transport et des services auxiliaires y afférents</v>
          </cell>
        </row>
        <row r="49">
          <cell r="A49">
            <v>22</v>
          </cell>
          <cell r="B49" t="str">
            <v>Basistarief</v>
          </cell>
          <cell r="C49" t="str">
            <v>Tarif de base</v>
          </cell>
          <cell r="D49" t="str">
            <v>Tarif de base</v>
          </cell>
        </row>
        <row r="50">
          <cell r="A50">
            <v>23</v>
          </cell>
          <cell r="B50" t="str">
            <v xml:space="preserve">Systeemdiensten </v>
          </cell>
          <cell r="C50" t="str">
            <v>Services système</v>
          </cell>
          <cell r="D50" t="str">
            <v>Services système</v>
          </cell>
        </row>
        <row r="51">
          <cell r="A51">
            <v>24</v>
          </cell>
          <cell r="B51" t="str">
            <v>Netverliezen</v>
          </cell>
          <cell r="C51" t="str">
            <v>Pertes sur réseau</v>
          </cell>
          <cell r="D51" t="str">
            <v>Pertes sur réseau</v>
          </cell>
        </row>
        <row r="52">
          <cell r="A52">
            <v>25</v>
          </cell>
          <cell r="B52" t="str">
            <v>Kosten voor de studie, de aanleg en het onderhoud van de infrastructuur:</v>
          </cell>
          <cell r="C52" t="str">
            <v>Coûts d'étude, de construction et d'entretien de l'infrastructure:</v>
          </cell>
          <cell r="D52" t="str">
            <v>Coûts d'étude, de construction et d'entretien de l'infrastructure:</v>
          </cell>
        </row>
        <row r="53">
          <cell r="A53">
            <v>26</v>
          </cell>
          <cell r="B53" t="str">
            <v>Studies</v>
          </cell>
          <cell r="C53" t="str">
            <v>Etudes</v>
          </cell>
          <cell r="D53" t="str">
            <v>Etudes</v>
          </cell>
        </row>
        <row r="54">
          <cell r="A54">
            <v>27</v>
          </cell>
          <cell r="B54" t="str">
            <v>Onderstations voor transformatie</v>
          </cell>
          <cell r="C54" t="str">
            <v>Sous-stations de transformation</v>
          </cell>
          <cell r="D54" t="str">
            <v>Sous-stations de transformation</v>
          </cell>
        </row>
        <row r="55">
          <cell r="A55">
            <v>28</v>
          </cell>
          <cell r="B55" t="str">
            <v>Terreinen</v>
          </cell>
          <cell r="C55" t="str">
            <v>Terrains</v>
          </cell>
          <cell r="D55" t="str">
            <v>Terrains</v>
          </cell>
        </row>
        <row r="56">
          <cell r="A56">
            <v>29</v>
          </cell>
          <cell r="B56" t="str">
            <v>Gebouwen</v>
          </cell>
          <cell r="C56" t="str">
            <v>Batiments</v>
          </cell>
          <cell r="D56" t="str">
            <v>Batiments</v>
          </cell>
        </row>
        <row r="57">
          <cell r="A57">
            <v>30</v>
          </cell>
          <cell r="B57" t="str">
            <v>Uitrustingen</v>
          </cell>
          <cell r="C57" t="str">
            <v>Equipement</v>
          </cell>
          <cell r="D57" t="str">
            <v>Equipement</v>
          </cell>
        </row>
        <row r="58">
          <cell r="A58">
            <v>31</v>
          </cell>
          <cell r="B58" t="str">
            <v>TCC</v>
          </cell>
          <cell r="C58" t="str">
            <v>TCC</v>
          </cell>
          <cell r="D58" t="str">
            <v>TCC</v>
          </cell>
        </row>
        <row r="59">
          <cell r="A59">
            <v>32</v>
          </cell>
          <cell r="B59" t="str">
            <v>Uitrustingen voor afstandsverwerking</v>
          </cell>
          <cell r="C59" t="str">
            <v>Equipement de télégestion</v>
          </cell>
          <cell r="D59" t="str">
            <v>Equipement de télégestion</v>
          </cell>
        </row>
        <row r="60">
          <cell r="A60">
            <v>33</v>
          </cell>
          <cell r="B60" t="str">
            <v>Meting</v>
          </cell>
          <cell r="C60" t="str">
            <v>Comptage</v>
          </cell>
          <cell r="D60" t="str">
            <v>Comptage</v>
          </cell>
        </row>
        <row r="61">
          <cell r="A61">
            <v>34</v>
          </cell>
          <cell r="B61" t="str">
            <v>Schade aan de installaties</v>
          </cell>
          <cell r="C61" t="str">
            <v>Dégâts aux installations</v>
          </cell>
          <cell r="D61" t="str">
            <v>Dégâts aux installations</v>
          </cell>
        </row>
        <row r="62">
          <cell r="A62">
            <v>35</v>
          </cell>
          <cell r="B62" t="str">
            <v>Demontage van de installaties</v>
          </cell>
          <cell r="C62" t="str">
            <v>Démontage d'installations</v>
          </cell>
          <cell r="D62" t="str">
            <v>Démontage d'installations</v>
          </cell>
        </row>
        <row r="63">
          <cell r="A63">
            <v>36</v>
          </cell>
          <cell r="B63" t="str">
            <v>Afschrijvingsvergoedingen (gebruiksinbrengen)</v>
          </cell>
          <cell r="C63" t="str">
            <v>Redevances d'amortissement (apports d'usage)</v>
          </cell>
          <cell r="D63" t="str">
            <v>Redevances d'amortissement (apports d'usage)</v>
          </cell>
        </row>
        <row r="64">
          <cell r="A64">
            <v>37</v>
          </cell>
          <cell r="B64" t="str">
            <v>Afschrijvingen</v>
          </cell>
          <cell r="C64" t="str">
            <v>Amortissements</v>
          </cell>
          <cell r="D64" t="str">
            <v>Amortissements</v>
          </cell>
        </row>
        <row r="65">
          <cell r="A65">
            <v>38</v>
          </cell>
          <cell r="B65" t="str">
            <v>MS-net</v>
          </cell>
          <cell r="C65" t="str">
            <v>Réseau MT</v>
          </cell>
          <cell r="D65" t="str">
            <v>Réseau MT</v>
          </cell>
        </row>
        <row r="66">
          <cell r="A66">
            <v>39</v>
          </cell>
          <cell r="B66" t="str">
            <v>Luchtlijnen</v>
          </cell>
          <cell r="C66" t="str">
            <v>Aérien</v>
          </cell>
          <cell r="D66" t="str">
            <v>Aérien</v>
          </cell>
        </row>
        <row r="67">
          <cell r="A67">
            <v>40</v>
          </cell>
          <cell r="B67" t="str">
            <v>Ondergrondse leidingen</v>
          </cell>
          <cell r="C67" t="str">
            <v>Souterrain</v>
          </cell>
          <cell r="D67" t="str">
            <v>Souterrain</v>
          </cell>
        </row>
        <row r="68">
          <cell r="A68">
            <v>41</v>
          </cell>
          <cell r="B68" t="str">
            <v>Signalisatie &amp; Bediening</v>
          </cell>
          <cell r="C68" t="str">
            <v>Signalisat. &amp; Commande</v>
          </cell>
          <cell r="D68" t="str">
            <v>Signalisat. &amp; Commande</v>
          </cell>
        </row>
        <row r="69">
          <cell r="A69">
            <v>42</v>
          </cell>
          <cell r="B69" t="str">
            <v>Kathodische bescherming</v>
          </cell>
          <cell r="C69" t="str">
            <v>Protection cathodique</v>
          </cell>
          <cell r="D69" t="str">
            <v>Protection cathodique</v>
          </cell>
        </row>
        <row r="70">
          <cell r="A70">
            <v>43</v>
          </cell>
          <cell r="B70" t="str">
            <v>Meting van uitwisselingen</v>
          </cell>
          <cell r="C70" t="str">
            <v>Comptage d'échange</v>
          </cell>
          <cell r="D70" t="str">
            <v>Comptage d'échange</v>
          </cell>
        </row>
        <row r="71">
          <cell r="A71">
            <v>44</v>
          </cell>
          <cell r="B71" t="str">
            <v>Schade aan de installaties</v>
          </cell>
          <cell r="C71" t="str">
            <v>Dégâts aux installations</v>
          </cell>
          <cell r="D71" t="str">
            <v>Dégâts aux installations</v>
          </cell>
        </row>
        <row r="72">
          <cell r="A72">
            <v>45</v>
          </cell>
          <cell r="B72" t="str">
            <v>Demontage van de installaties</v>
          </cell>
          <cell r="C72" t="str">
            <v>Démontage d'installations</v>
          </cell>
          <cell r="D72" t="str">
            <v>Démontage d'installations</v>
          </cell>
        </row>
        <row r="73">
          <cell r="A73">
            <v>46</v>
          </cell>
          <cell r="B73" t="str">
            <v>Afschrijvingsvergoedingen (gebruiksinbrengen)</v>
          </cell>
          <cell r="C73" t="str">
            <v>Redevances d'amortissement (apports d'usage)</v>
          </cell>
          <cell r="D73" t="str">
            <v>Redevances d'amortissement (apports d'usage)</v>
          </cell>
        </row>
        <row r="74">
          <cell r="A74">
            <v>47</v>
          </cell>
          <cell r="B74" t="str">
            <v>Afschrijvingen</v>
          </cell>
          <cell r="C74" t="str">
            <v>Amortissements</v>
          </cell>
          <cell r="D74" t="str">
            <v>Amortissements</v>
          </cell>
        </row>
        <row r="75">
          <cell r="A75">
            <v>48</v>
          </cell>
          <cell r="B75" t="str">
            <v>MS-aansluitingen &amp; -meters</v>
          </cell>
          <cell r="C75" t="str">
            <v>Raccordements &amp; compteurs MT</v>
          </cell>
          <cell r="D75" t="str">
            <v>Raccordements &amp; compteurs MT</v>
          </cell>
        </row>
        <row r="76">
          <cell r="A76">
            <v>49</v>
          </cell>
          <cell r="B76" t="str">
            <v>Aftakkingen</v>
          </cell>
          <cell r="C76" t="str">
            <v>Branchements</v>
          </cell>
          <cell r="D76" t="str">
            <v>Branchements</v>
          </cell>
        </row>
        <row r="77">
          <cell r="A77">
            <v>50</v>
          </cell>
          <cell r="B77" t="str">
            <v>Elektrische meting</v>
          </cell>
          <cell r="C77" t="str">
            <v>Comptage électrique</v>
          </cell>
          <cell r="D77" t="str">
            <v>Comptage électrique</v>
          </cell>
        </row>
        <row r="78">
          <cell r="A78">
            <v>51</v>
          </cell>
          <cell r="B78" t="str">
            <v>Uitrustingen voor afstandsverwerking</v>
          </cell>
          <cell r="C78" t="str">
            <v>Equipement de télégestion</v>
          </cell>
          <cell r="D78" t="str">
            <v>Equipement de télégestion</v>
          </cell>
        </row>
        <row r="79">
          <cell r="A79">
            <v>52</v>
          </cell>
          <cell r="B79" t="str">
            <v>Schade aan de installaties</v>
          </cell>
          <cell r="C79" t="str">
            <v>Dégâts aux installations</v>
          </cell>
          <cell r="D79" t="str">
            <v>Dégâts aux installations</v>
          </cell>
        </row>
        <row r="80">
          <cell r="A80">
            <v>53</v>
          </cell>
          <cell r="B80" t="str">
            <v>Demontage van de installaties</v>
          </cell>
          <cell r="C80" t="str">
            <v>Démontage d'installations</v>
          </cell>
          <cell r="D80" t="str">
            <v>Démontage d'installations</v>
          </cell>
        </row>
        <row r="81">
          <cell r="A81">
            <v>54</v>
          </cell>
          <cell r="B81" t="str">
            <v>Afschrijvingsvergoedingen (gebruiksinbrengen)</v>
          </cell>
          <cell r="C81" t="str">
            <v>Redevances d'amortissement (apports d'usage)</v>
          </cell>
          <cell r="D81" t="str">
            <v>Redevances d'amortissement (apports d'usage)</v>
          </cell>
        </row>
        <row r="82">
          <cell r="A82">
            <v>55</v>
          </cell>
          <cell r="B82" t="str">
            <v>Afschrijvingen</v>
          </cell>
          <cell r="C82" t="str">
            <v>Amortissements</v>
          </cell>
          <cell r="D82" t="str">
            <v>Amortissements</v>
          </cell>
        </row>
        <row r="83">
          <cell r="A83">
            <v>56</v>
          </cell>
          <cell r="B83" t="str">
            <v>Dispersiecabines en MS/LS-transformatiecabines</v>
          </cell>
          <cell r="C83" t="str">
            <v>Cabines de dispersion et de transformation MT/BT</v>
          </cell>
          <cell r="D83" t="str">
            <v>Cabines de dispersion et de transformation MT/BT</v>
          </cell>
        </row>
        <row r="84">
          <cell r="A84">
            <v>57</v>
          </cell>
          <cell r="B84" t="str">
            <v>Terreinen</v>
          </cell>
          <cell r="C84" t="str">
            <v>Terrains</v>
          </cell>
          <cell r="D84" t="str">
            <v>Terrains</v>
          </cell>
        </row>
        <row r="85">
          <cell r="A85">
            <v>58</v>
          </cell>
          <cell r="B85" t="str">
            <v>Gebouwen</v>
          </cell>
          <cell r="C85" t="str">
            <v>Bâtiment</v>
          </cell>
          <cell r="D85" t="str">
            <v>Bâtiment</v>
          </cell>
        </row>
        <row r="86">
          <cell r="A86">
            <v>59</v>
          </cell>
          <cell r="B86" t="str">
            <v>Uitrustingen</v>
          </cell>
          <cell r="C86" t="str">
            <v>Equipement</v>
          </cell>
          <cell r="D86" t="str">
            <v>Equipement</v>
          </cell>
        </row>
        <row r="87">
          <cell r="A87">
            <v>60</v>
          </cell>
          <cell r="B87" t="str">
            <v>Transformatoren</v>
          </cell>
          <cell r="C87" t="str">
            <v>Transformateurs</v>
          </cell>
          <cell r="D87" t="str">
            <v>Transformateurs</v>
          </cell>
        </row>
        <row r="88">
          <cell r="A88">
            <v>61</v>
          </cell>
          <cell r="B88" t="str">
            <v>Uitrustingen voor afstandsverwerking</v>
          </cell>
          <cell r="C88" t="str">
            <v>Equipement de télégestion</v>
          </cell>
          <cell r="D88" t="str">
            <v>Equipement de télégestion</v>
          </cell>
        </row>
        <row r="89">
          <cell r="A89">
            <v>62</v>
          </cell>
          <cell r="B89" t="str">
            <v>TCC</v>
          </cell>
          <cell r="C89" t="str">
            <v>TCC</v>
          </cell>
          <cell r="D89" t="str">
            <v>TCC</v>
          </cell>
        </row>
        <row r="90">
          <cell r="A90">
            <v>63</v>
          </cell>
          <cell r="B90" t="str">
            <v>Schade aan de installaties</v>
          </cell>
          <cell r="C90" t="str">
            <v>Dégâts aux installations</v>
          </cell>
          <cell r="D90" t="str">
            <v>Dégâts aux installations</v>
          </cell>
        </row>
        <row r="91">
          <cell r="A91">
            <v>64</v>
          </cell>
          <cell r="B91" t="str">
            <v>Demontage van de installaties</v>
          </cell>
          <cell r="C91" t="str">
            <v>Démontage d'installations</v>
          </cell>
          <cell r="D91" t="str">
            <v>Démontage d'installations</v>
          </cell>
        </row>
        <row r="92">
          <cell r="A92">
            <v>65</v>
          </cell>
          <cell r="B92" t="str">
            <v>Afschrijvingsvergoedingen (gebruiksinbrengen)</v>
          </cell>
          <cell r="C92" t="str">
            <v>Redevances d'amortissement (apports d'usage)</v>
          </cell>
          <cell r="D92" t="str">
            <v>Redevances d'amortissement (apports d'usage)</v>
          </cell>
        </row>
        <row r="93">
          <cell r="A93">
            <v>66</v>
          </cell>
          <cell r="B93" t="str">
            <v>Afschrijvingen</v>
          </cell>
          <cell r="C93" t="str">
            <v>Amortissements</v>
          </cell>
          <cell r="D93" t="str">
            <v>Amortissements</v>
          </cell>
        </row>
        <row r="94">
          <cell r="A94">
            <v>67</v>
          </cell>
          <cell r="B94" t="str">
            <v>LS-net</v>
          </cell>
          <cell r="C94" t="str">
            <v>Réseau BT</v>
          </cell>
          <cell r="D94" t="str">
            <v>Réseau BT</v>
          </cell>
        </row>
        <row r="95">
          <cell r="A95">
            <v>68</v>
          </cell>
          <cell r="B95" t="str">
            <v>Luchtlijnen</v>
          </cell>
          <cell r="C95" t="str">
            <v>Aérien</v>
          </cell>
          <cell r="D95" t="str">
            <v>Aérien</v>
          </cell>
        </row>
        <row r="96">
          <cell r="A96">
            <v>69</v>
          </cell>
          <cell r="B96" t="str">
            <v>Ondergrondse leidingen</v>
          </cell>
          <cell r="C96" t="str">
            <v>Souterrain</v>
          </cell>
          <cell r="D96" t="str">
            <v>Souterrain</v>
          </cell>
        </row>
        <row r="97">
          <cell r="A97">
            <v>70</v>
          </cell>
          <cell r="B97" t="str">
            <v>Schade aan de installaties</v>
          </cell>
          <cell r="C97" t="str">
            <v>Dégâts aux installations</v>
          </cell>
          <cell r="D97" t="str">
            <v>Dégâts aux installations</v>
          </cell>
        </row>
        <row r="98">
          <cell r="A98">
            <v>71</v>
          </cell>
          <cell r="B98" t="str">
            <v>Demontage van de installaties</v>
          </cell>
          <cell r="C98" t="str">
            <v>Démontage d'installations</v>
          </cell>
          <cell r="D98" t="str">
            <v>Démontage d'installations</v>
          </cell>
        </row>
        <row r="99">
          <cell r="A99">
            <v>72</v>
          </cell>
          <cell r="B99" t="str">
            <v>Afschrijvingsvergoedingen (gebruiksinbrengen)</v>
          </cell>
          <cell r="C99" t="str">
            <v>Redevances d'amortisqsement (apports d'usage)</v>
          </cell>
          <cell r="D99" t="str">
            <v>Redevances d'amortisqsement (apports d'usage)</v>
          </cell>
        </row>
        <row r="100">
          <cell r="A100">
            <v>73</v>
          </cell>
          <cell r="B100" t="str">
            <v>Afschrijvingen</v>
          </cell>
          <cell r="C100" t="str">
            <v>Amortissements</v>
          </cell>
          <cell r="D100" t="str">
            <v>Amortissements</v>
          </cell>
        </row>
        <row r="101">
          <cell r="A101">
            <v>74</v>
          </cell>
          <cell r="B101" t="str">
            <v>LS-aansluitingen &amp; -meters</v>
          </cell>
          <cell r="C101" t="str">
            <v>Raccordements &amp; compteurs BT</v>
          </cell>
          <cell r="D101" t="str">
            <v>Raccordements &amp; compteurs BT</v>
          </cell>
        </row>
        <row r="102">
          <cell r="A102">
            <v>75</v>
          </cell>
          <cell r="B102" t="str">
            <v>Aftakkingen</v>
          </cell>
          <cell r="C102" t="str">
            <v>Branchements</v>
          </cell>
          <cell r="D102" t="str">
            <v>Branchements</v>
          </cell>
        </row>
        <row r="103">
          <cell r="A103">
            <v>76</v>
          </cell>
          <cell r="B103" t="str">
            <v>Meetgroepen</v>
          </cell>
          <cell r="C103" t="str">
            <v>Groupes de comptage</v>
          </cell>
          <cell r="D103" t="str">
            <v>Groupes de comptage</v>
          </cell>
        </row>
        <row r="104">
          <cell r="A104">
            <v>77</v>
          </cell>
          <cell r="B104" t="str">
            <v>Uitrustingen voor afstandsverwerking</v>
          </cell>
          <cell r="C104" t="str">
            <v>Equipement de télégestion</v>
          </cell>
          <cell r="D104" t="str">
            <v>Equipement de télégestion</v>
          </cell>
        </row>
        <row r="105">
          <cell r="A105">
            <v>78</v>
          </cell>
          <cell r="B105" t="str">
            <v>Kosten voor het wijzigen van de spanning</v>
          </cell>
          <cell r="C105" t="str">
            <v>Coûts des changements de tension</v>
          </cell>
          <cell r="D105" t="str">
            <v>Coûts des changements de tension</v>
          </cell>
        </row>
        <row r="106">
          <cell r="A106">
            <v>79</v>
          </cell>
          <cell r="B106" t="str">
            <v>Schade aan de installaties</v>
          </cell>
          <cell r="C106" t="str">
            <v>Dégâts aux installations</v>
          </cell>
          <cell r="D106" t="str">
            <v>Dégâts aux installations</v>
          </cell>
        </row>
        <row r="107">
          <cell r="A107">
            <v>80</v>
          </cell>
          <cell r="B107" t="str">
            <v>Demontage van de installaties</v>
          </cell>
          <cell r="C107" t="str">
            <v>Démontage d'installations</v>
          </cell>
          <cell r="D107" t="str">
            <v>Démontage d'installations</v>
          </cell>
        </row>
        <row r="108">
          <cell r="A108">
            <v>81</v>
          </cell>
          <cell r="B108" t="str">
            <v>Afschrijvingsvergoedingen (gebruiksinbrengen)</v>
          </cell>
          <cell r="C108" t="str">
            <v>Redevances d'amortissement (apports d'usage)</v>
          </cell>
          <cell r="D108" t="str">
            <v>Redevances d'amortissement (apports d'usage)</v>
          </cell>
        </row>
        <row r="109">
          <cell r="A109">
            <v>82</v>
          </cell>
          <cell r="B109" t="str">
            <v>Afschrijvingen</v>
          </cell>
          <cell r="C109" t="str">
            <v>Amortissements</v>
          </cell>
          <cell r="D109" t="str">
            <v>Amortissements</v>
          </cell>
        </row>
        <row r="110">
          <cell r="A110">
            <v>83</v>
          </cell>
          <cell r="B110" t="str">
            <v>Andere kosten in verband met de infrastructuur</v>
          </cell>
          <cell r="C110" t="str">
            <v>Autres coûts relatifs à l'infrastructure</v>
          </cell>
          <cell r="D110" t="str">
            <v>Autres coûts relatifs à l'infrastructure</v>
          </cell>
        </row>
        <row r="111">
          <cell r="A111">
            <v>84</v>
          </cell>
          <cell r="B111" t="str">
            <v>Openbare verlichting (Vlaanderen &amp; Wallonië):</v>
          </cell>
          <cell r="C111" t="str">
            <v>Eclairage Public (Vlaanderen &amp; Wallonie):</v>
          </cell>
          <cell r="D111" t="str">
            <v>Eclairage Public (Vlaanderen &amp; Wallonie):</v>
          </cell>
        </row>
        <row r="112">
          <cell r="A112">
            <v>85</v>
          </cell>
          <cell r="B112" t="str">
            <v>Onderhoud van de openbare verlichting</v>
          </cell>
          <cell r="C112" t="str">
            <v>Entretien de l’éclairage public</v>
          </cell>
          <cell r="D112" t="str">
            <v>Entretien de l’éclairage public</v>
          </cell>
        </row>
        <row r="113">
          <cell r="A113">
            <v>86</v>
          </cell>
          <cell r="B113" t="str">
            <v>Facturering van het onderhoud van de openbare verlichting</v>
          </cell>
          <cell r="C113" t="str">
            <v>Facturation de l'entretien de l’éclairage public</v>
          </cell>
          <cell r="D113" t="str">
            <v>Facturation de l'entretien de l’éclairage public</v>
          </cell>
        </row>
        <row r="114">
          <cell r="A114">
            <v>87</v>
          </cell>
          <cell r="B114" t="str">
            <v>Kosten voor de aanleg van openbare verlichting</v>
          </cell>
          <cell r="C114" t="str">
            <v>Coût de la construction de l’éclairage public</v>
          </cell>
          <cell r="D114" t="str">
            <v>Coût de la construction de l’éclairage public</v>
          </cell>
        </row>
        <row r="115">
          <cell r="A115">
            <v>88</v>
          </cell>
          <cell r="B115" t="str">
            <v>Facturering van de aanleg van openbare verlichting</v>
          </cell>
          <cell r="C115" t="str">
            <v>Facturation de la construction de l’éclairage public</v>
          </cell>
          <cell r="D115" t="str">
            <v>Facturation de la construction de l’éclairage public</v>
          </cell>
        </row>
        <row r="116">
          <cell r="A116">
            <v>89</v>
          </cell>
          <cell r="B116" t="str">
            <v>Kosten in verband met openbare-dienstverplichtingen</v>
          </cell>
          <cell r="C116" t="str">
            <v>Coûts liés aux obligations de service public</v>
          </cell>
          <cell r="D116" t="str">
            <v>Coûts liés aux obligations de service public</v>
          </cell>
        </row>
        <row r="117">
          <cell r="A117">
            <v>90</v>
          </cell>
          <cell r="B117" t="str">
            <v>Kosten in verband met de beschermde klanten</v>
          </cell>
          <cell r="C117" t="str">
            <v>Coûts liés à la clientèle protégée</v>
          </cell>
          <cell r="D117" t="str">
            <v>Coûts liés à la clientèle protégée</v>
          </cell>
        </row>
        <row r="118">
          <cell r="A118">
            <v>91</v>
          </cell>
          <cell r="B118" t="str">
            <v>Onderhoud, beheer en afschrijvingen van de budgetmeters</v>
          </cell>
          <cell r="C118" t="str">
            <v>Entretien, gestion et amortissements des compteurs à budget</v>
          </cell>
          <cell r="D118" t="str">
            <v>Entretien, gestion et amortissements des compteurs à budget</v>
          </cell>
        </row>
        <row r="119">
          <cell r="A119">
            <v>92</v>
          </cell>
          <cell r="B119" t="str">
            <v>Plaatsen van vermogenbegrenzers</v>
          </cell>
          <cell r="C119" t="str">
            <v>Placement de limiteurs de puissance</v>
          </cell>
          <cell r="D119" t="str">
            <v>Placement de limiteurs de puissance</v>
          </cell>
        </row>
        <row r="120">
          <cell r="A120">
            <v>93</v>
          </cell>
          <cell r="B120" t="str">
            <v>Levering van elektriciteit aan de beschermde klanten</v>
          </cell>
          <cell r="C120" t="str">
            <v>Fourniture d’électricité à la clientèle protégée</v>
          </cell>
          <cell r="D120" t="str">
            <v>Fourniture d’électricité à la clientèle protégée</v>
          </cell>
        </row>
        <row r="121">
          <cell r="A121">
            <v>94</v>
          </cell>
          <cell r="B121" t="str">
            <v>Levering van elektriciteit aan een specifiek sociaal tarief</v>
          </cell>
          <cell r="C121" t="str">
            <v>Fourniture d’électricité à un tarif social spécifique</v>
          </cell>
          <cell r="D121" t="str">
            <v>Fourniture d’électricité à un tarif social spécifique</v>
          </cell>
        </row>
        <row r="122">
          <cell r="A122">
            <v>95</v>
          </cell>
          <cell r="B122" t="str">
            <v>Waardeverminderingen en minderwaarden op de realisatie van handelsvorderingen - beschermde klanten</v>
          </cell>
          <cell r="C122" t="str">
            <v>Réductions de valeur et moins values sur réalisation de créances commerciales - clientèle protégée</v>
          </cell>
          <cell r="D122" t="str">
            <v>Réductions de valeur et moins values sur réalisation de créances commerciales - clientèle protégée</v>
          </cell>
        </row>
        <row r="123">
          <cell r="A123">
            <v>96</v>
          </cell>
          <cell r="B123" t="str">
            <v>REG-acties</v>
          </cell>
          <cell r="C123" t="str">
            <v>Actions URE</v>
          </cell>
          <cell r="D123" t="str">
            <v>Actions URE</v>
          </cell>
        </row>
        <row r="124">
          <cell r="A124">
            <v>97</v>
          </cell>
          <cell r="B124" t="str">
            <v>Openbare Verlichting (Centrum)</v>
          </cell>
          <cell r="C124" t="str">
            <v>Eclairage Public (Centre)</v>
          </cell>
          <cell r="D124" t="str">
            <v>Eclairage Public (Centre)</v>
          </cell>
        </row>
        <row r="125">
          <cell r="A125">
            <v>98</v>
          </cell>
          <cell r="B125" t="str">
            <v>Onderhoud van de openbare verlichting</v>
          </cell>
          <cell r="C125" t="str">
            <v>Entretien de l’éclairage public</v>
          </cell>
          <cell r="D125" t="str">
            <v>Entretien de l’éclairage public</v>
          </cell>
        </row>
        <row r="126">
          <cell r="A126">
            <v>99</v>
          </cell>
          <cell r="B126" t="str">
            <v>Facturering van het onderhoud van de openbare verlichting</v>
          </cell>
          <cell r="C126" t="str">
            <v>Facturation de l'entretien de l’éclairage public</v>
          </cell>
          <cell r="D126" t="str">
            <v>Facturation de l'entretien de l’éclairage public</v>
          </cell>
        </row>
        <row r="127">
          <cell r="A127">
            <v>100</v>
          </cell>
          <cell r="B127" t="str">
            <v>Levering van energie voor de openbare verlichting (Centrum)</v>
          </cell>
          <cell r="C127" t="str">
            <v>Fourniture d'énergie pour l'éclairage public (Centre)</v>
          </cell>
          <cell r="D127" t="str">
            <v>Fourniture d'énergie pour l'éclairage public (Centre)</v>
          </cell>
        </row>
        <row r="128">
          <cell r="A128">
            <v>101</v>
          </cell>
          <cell r="B128" t="str">
            <v>Facturering van de levering van energie voor de openbare verlichting (Centrum)</v>
          </cell>
          <cell r="C128" t="str">
            <v>Facturation de la fourniture d'énergie pour l'éclairage public (Centre)</v>
          </cell>
          <cell r="D128" t="str">
            <v>Facturation de la fourniture d'énergie pour l'éclairage public (Centre)</v>
          </cell>
        </row>
        <row r="129">
          <cell r="A129">
            <v>102</v>
          </cell>
          <cell r="B129" t="str">
            <v>Kosten voor de aanleg van openbare verlichting</v>
          </cell>
          <cell r="C129" t="str">
            <v>Coût de la construction de l’éclairage public</v>
          </cell>
          <cell r="D129" t="str">
            <v>Coût de la construction de l’éclairage public</v>
          </cell>
        </row>
        <row r="130">
          <cell r="A130">
            <v>103</v>
          </cell>
          <cell r="B130" t="str">
            <v>Facturering van de aanleg van openbare verlichting</v>
          </cell>
          <cell r="C130" t="str">
            <v>Facturation de la construction de l’éclairage public</v>
          </cell>
          <cell r="D130" t="str">
            <v>Facturation de la construction de l’éclairage public</v>
          </cell>
        </row>
        <row r="131">
          <cell r="A131">
            <v>104</v>
          </cell>
          <cell r="B131" t="str">
            <v>Door de overheid opgelegde verplaatsingen van installaties</v>
          </cell>
          <cell r="C131" t="str">
            <v>Déplacements d’installations imposés par les pouvoirs publics</v>
          </cell>
          <cell r="D131" t="str">
            <v>Déplacements d’installations imposés par les pouvoirs publics</v>
          </cell>
        </row>
        <row r="132">
          <cell r="A132">
            <v>105</v>
          </cell>
          <cell r="B132" t="str">
            <v>Dienst Ombudsman en informatie-activiteit</v>
          </cell>
          <cell r="C132" t="str">
            <v>Service « Ombudsman » et action d’information</v>
          </cell>
          <cell r="D132" t="str">
            <v>Service « Ombudsman » et action d’information</v>
          </cell>
        </row>
        <row r="133">
          <cell r="A133">
            <v>106</v>
          </cell>
          <cell r="B133" t="str">
            <v>Gratis levering van groene energie</v>
          </cell>
          <cell r="C133" t="str">
            <v>Fourniture gratuite d'énergie verte</v>
          </cell>
          <cell r="D133" t="str">
            <v>Fourniture gratuite d'énergie verte</v>
          </cell>
        </row>
        <row r="134">
          <cell r="A134">
            <v>107</v>
          </cell>
          <cell r="B134" t="str">
            <v>Andere prestaties opgelegd door de overheid</v>
          </cell>
          <cell r="C134" t="str">
            <v>Autres prestations imposées par les pouvoirs publics</v>
          </cell>
          <cell r="D134" t="str">
            <v>Autres prestations imposées par les pouvoirs publics</v>
          </cell>
        </row>
        <row r="135">
          <cell r="A135">
            <v>108</v>
          </cell>
          <cell r="B135" t="str">
            <v>Andere openbare-dienstverplichtingen</v>
          </cell>
          <cell r="C135" t="str">
            <v>Autres obligations de service public</v>
          </cell>
          <cell r="D135" t="str">
            <v>Autres obligations de service public</v>
          </cell>
        </row>
        <row r="136">
          <cell r="A136">
            <v>109</v>
          </cell>
          <cell r="B136" t="str">
            <v>Financiering van de openbare-dienstopdracht toevertrouwd aan de DNB (credit)</v>
          </cell>
          <cell r="C136" t="str">
            <v>Financement des missions de service public confiées aux GRD (crédit)</v>
          </cell>
          <cell r="D136" t="str">
            <v>Financement des missions de service public confiées aux GRD (crédit)</v>
          </cell>
        </row>
        <row r="137">
          <cell r="A137">
            <v>110</v>
          </cell>
          <cell r="B137" t="str">
            <v>Beheerskosten van het distributienet:</v>
          </cell>
          <cell r="C137" t="str">
            <v>Coûts de la gestion du réseau de distribution:</v>
          </cell>
          <cell r="D137" t="str">
            <v>Coûts de la gestion du réseau de distribution:</v>
          </cell>
        </row>
        <row r="138">
          <cell r="A138">
            <v>111</v>
          </cell>
          <cell r="B138" t="str">
            <v>Commercieel beheer van de toegangscontracten</v>
          </cell>
          <cell r="C138" t="str">
            <v>Gestion commerciale des contrats d'accès</v>
          </cell>
          <cell r="D138" t="str">
            <v>Gestion commerciale des contrats d'accès</v>
          </cell>
        </row>
        <row r="139">
          <cell r="A139">
            <v>112</v>
          </cell>
          <cell r="B139" t="str">
            <v>Programmering van de energie-uitwisselingen</v>
          </cell>
          <cell r="C139" t="str">
            <v>Programmation des échanges d'énergie</v>
          </cell>
          <cell r="D139" t="str">
            <v>Programmation des échanges d'énergie</v>
          </cell>
        </row>
        <row r="140">
          <cell r="A140">
            <v>113</v>
          </cell>
          <cell r="B140" t="str">
            <v>Beheer van het distributienet en opvolging van de energie-uitwisselingen</v>
          </cell>
          <cell r="C140" t="str">
            <v>Gestion du réseau de distribution et suivi des échanges d'énergie</v>
          </cell>
          <cell r="D140" t="str">
            <v>Gestion du réseau de distribution et suivi des échanges d'énergie</v>
          </cell>
        </row>
        <row r="141">
          <cell r="A141">
            <v>114</v>
          </cell>
          <cell r="B141" t="str">
            <v>Exploitatiekosten voor het systeembeheer</v>
          </cell>
          <cell r="C141" t="str">
            <v>Coûts d’exploitation de la gestion du système + Taxe de Voirie</v>
          </cell>
          <cell r="D141" t="str">
            <v>Coûts d’exploitation de la gestion du système + Taxe de Voirie</v>
          </cell>
        </row>
        <row r="142">
          <cell r="A142">
            <v>115</v>
          </cell>
          <cell r="B142" t="str">
            <v>Afschrijvingen van activa in verband met het systeembeheer</v>
          </cell>
          <cell r="C142" t="str">
            <v>Amortissement des actifs liés à la gestion du système</v>
          </cell>
          <cell r="D142" t="str">
            <v>Amortissement des actifs liés à la gestion du système</v>
          </cell>
        </row>
        <row r="143">
          <cell r="A143">
            <v>116</v>
          </cell>
          <cell r="B143" t="str">
            <v>Kosten voor de financiering van de activa in verband met het systeembeheer</v>
          </cell>
          <cell r="C143" t="str">
            <v>Coûts de financement des actifs liés à la gestion du système</v>
          </cell>
          <cell r="D143" t="str">
            <v>Coûts de financement des actifs liés à la gestion du système</v>
          </cell>
        </row>
        <row r="144">
          <cell r="A144">
            <v>117</v>
          </cell>
          <cell r="B144" t="str">
            <v>Controle op de kwaliteit van de bevoorrading en op de stabiliteit van het net</v>
          </cell>
          <cell r="C144" t="str">
            <v>Contrôle de la qualité de l'approvisionnement et de la stabilité du réseau</v>
          </cell>
          <cell r="D144" t="str">
            <v>Contrôle de la qualité de l'approvisionnement et de la stabilité du réseau</v>
          </cell>
        </row>
        <row r="145">
          <cell r="A145">
            <v>118</v>
          </cell>
          <cell r="B145" t="str">
            <v>Kosten voor het verzamelen en verwerken van de meet- en telgegevens</v>
          </cell>
          <cell r="C145" t="str">
            <v>Coût de l'acquisition et du traitement des informations de mesure et de comptage</v>
          </cell>
          <cell r="D145" t="str">
            <v>Coût de l'acquisition et du traitement des informations de mesure et de comptage</v>
          </cell>
        </row>
        <row r="146">
          <cell r="A146">
            <v>119</v>
          </cell>
          <cell r="B146" t="str">
            <v>Kosten voor ondersteunende diensten:</v>
          </cell>
          <cell r="C146" t="str">
            <v>Coût des services auxiliaires:</v>
          </cell>
          <cell r="D146" t="str">
            <v>Coût des services auxiliaires:</v>
          </cell>
        </row>
        <row r="147">
          <cell r="A147">
            <v>120</v>
          </cell>
          <cell r="B147" t="str">
            <v>Regeling van de spanning en van het blindvermogen</v>
          </cell>
          <cell r="C147" t="str">
            <v>Réglage de la tension et de la puissance réactive</v>
          </cell>
          <cell r="D147" t="str">
            <v>Réglage de la tension et de la puissance réactive</v>
          </cell>
        </row>
        <row r="148">
          <cell r="A148">
            <v>121</v>
          </cell>
          <cell r="B148" t="str">
            <v>Compensatie van de netverliezen</v>
          </cell>
          <cell r="C148" t="str">
            <v>Compensation des pertes sur réseau</v>
          </cell>
          <cell r="D148" t="str">
            <v>Compensation des pertes sur réseau</v>
          </cell>
        </row>
        <row r="149">
          <cell r="A149">
            <v>122</v>
          </cell>
          <cell r="B149" t="str">
            <v>Niet-naleving van een aanvaard programma</v>
          </cell>
          <cell r="C149" t="str">
            <v>Non-respect d'un programme accepté</v>
          </cell>
          <cell r="D149" t="str">
            <v>Non-respect d'un programme accepté</v>
          </cell>
        </row>
        <row r="150">
          <cell r="A150">
            <v>123</v>
          </cell>
          <cell r="B150" t="str">
            <v>Belastingen, heffingen, toeslagen, bijdragen en retributies:</v>
          </cell>
          <cell r="C150" t="str">
            <v>Impôts, prélèvements, surcharges, contributions et rétributions:</v>
          </cell>
          <cell r="D150" t="str">
            <v>Impôts, prélèvements, surcharges, contributions et rétributions:</v>
          </cell>
        </row>
        <row r="151">
          <cell r="A151">
            <v>124</v>
          </cell>
          <cell r="B151" t="str">
            <v>Financiering van de openbare-dienstverplichtingen:</v>
          </cell>
          <cell r="C151" t="str">
            <v>Financement des obligations de service public:</v>
          </cell>
          <cell r="D151" t="str">
            <v>Financement des obligations de service public:</v>
          </cell>
        </row>
        <row r="152">
          <cell r="A152">
            <v>125</v>
          </cell>
          <cell r="B152" t="str">
            <v>Maatregelen van sociale aard</v>
          </cell>
          <cell r="C152" t="str">
            <v>Mesures de nature sociale</v>
          </cell>
          <cell r="D152" t="str">
            <v>Mesures de nature sociale</v>
          </cell>
        </row>
        <row r="153">
          <cell r="A153">
            <v>126</v>
          </cell>
          <cell r="B153" t="str">
            <v>Plan Communal pour l'Emploi (in Wallonië)</v>
          </cell>
          <cell r="C153" t="str">
            <v>Plan communal pour l’emploi</v>
          </cell>
          <cell r="D153" t="str">
            <v>Plan communal pour l’emploi</v>
          </cell>
        </row>
        <row r="154">
          <cell r="A154">
            <v>127</v>
          </cell>
          <cell r="B154" t="str">
            <v>Andere maatregelen van sociale aard</v>
          </cell>
          <cell r="C154" t="str">
            <v>Autres mesures sociales</v>
          </cell>
          <cell r="D154" t="str">
            <v>Autres mesures sociales</v>
          </cell>
        </row>
        <row r="155">
          <cell r="A155">
            <v>128</v>
          </cell>
          <cell r="B155" t="str">
            <v>Maatregelen ter bevordering van het REG</v>
          </cell>
          <cell r="C155" t="str">
            <v>Mesures en faveur de l'URE</v>
          </cell>
          <cell r="D155" t="str">
            <v>Mesures en faveur de l'URE</v>
          </cell>
        </row>
        <row r="156">
          <cell r="A156">
            <v>129</v>
          </cell>
          <cell r="B156" t="str">
            <v>Maatregelen ter bevordering van het gebruik van hernieuwbare energiebronnen en kwalitatieve warmtekrachtinstallaties</v>
          </cell>
          <cell r="C156" t="str">
            <v>Mesures en faveur de l'utilisation de sources d'énergie renouvelables et d'installations de cogénération de qualité</v>
          </cell>
          <cell r="D156" t="str">
            <v>Mesures en faveur de l'utilisation de sources d'énergie renouvelables et d'installations de cogénération de qualité</v>
          </cell>
        </row>
        <row r="157">
          <cell r="A157">
            <v>130</v>
          </cell>
          <cell r="B157" t="str">
            <v>Financiering van de openbare-dienstverplichtingen gefactureerd door de TNB</v>
          </cell>
          <cell r="C157" t="str">
            <v>Financement des obligations de service public facturé par le GRT</v>
          </cell>
          <cell r="D157" t="str">
            <v>Financement des obligations de service public facturé par le GRT</v>
          </cell>
        </row>
        <row r="158">
          <cell r="A158">
            <v>131</v>
          </cell>
          <cell r="B158" t="str">
            <v>Andere maatregelen</v>
          </cell>
          <cell r="C158" t="str">
            <v>Autres mesures</v>
          </cell>
          <cell r="D158" t="str">
            <v>Autres mesures</v>
          </cell>
        </row>
        <row r="159">
          <cell r="A159">
            <v>132</v>
          </cell>
          <cell r="B159" t="str">
            <v>Financiering van de openbare-dienstopdracht toevertrouwd aan de DNB</v>
          </cell>
          <cell r="C159" t="str">
            <v>Financement des missions de service public confiées aux GRD</v>
          </cell>
          <cell r="D159" t="str">
            <v>Financement des missions de service public confiées aux GRD</v>
          </cell>
        </row>
        <row r="160">
          <cell r="A160">
            <v>133</v>
          </cell>
          <cell r="B160" t="str">
            <v>Toeslagen ter dekking van de werkingskosten van de reguleringsinstantie</v>
          </cell>
          <cell r="C160" t="str">
            <v>Surcharges en vue de la couverture des frais de fonctionnement de l'instance de régulation</v>
          </cell>
          <cell r="D160" t="str">
            <v>Surcharges en vue de la couverture des frais de fonctionnement de l'instance de régulation</v>
          </cell>
        </row>
        <row r="161">
          <cell r="A161">
            <v>134</v>
          </cell>
          <cell r="B161" t="str">
            <v>Bijdragen ter dekking van verloren kosten</v>
          </cell>
          <cell r="C161" t="str">
            <v>Contributions en vue de la couverture des coûts échoués</v>
          </cell>
          <cell r="D161" t="str">
            <v>Contributions en vue de la couverture des coûts échoués</v>
          </cell>
        </row>
        <row r="162">
          <cell r="A162">
            <v>135</v>
          </cell>
          <cell r="B162" t="str">
            <v>Niet-gekapitaliseerde pensioenlasten</v>
          </cell>
          <cell r="C162" t="str">
            <v>Charges de pension non capitalisées</v>
          </cell>
          <cell r="D162" t="str">
            <v>Charges de pension non capitalisées</v>
          </cell>
        </row>
        <row r="163">
          <cell r="A163">
            <v>136</v>
          </cell>
          <cell r="B163" t="str">
            <v>Niet-gekapitaliseerde pensioenlasten - debet</v>
          </cell>
          <cell r="C163" t="str">
            <v>Charges de pension non capitalisées-débit</v>
          </cell>
          <cell r="D163" t="str">
            <v>Charges de pension non capitalisées-débit</v>
          </cell>
        </row>
        <row r="164">
          <cell r="A164">
            <v>137</v>
          </cell>
          <cell r="B164" t="str">
            <v>Niet-gekapitaliseerde pensioenlasten - Overboeking naar activa</v>
          </cell>
          <cell r="C164" t="str">
            <v>Charges de pension non capitalisées-Transfert à l'actif</v>
          </cell>
          <cell r="D164" t="str">
            <v>Charges de pension non capitalisées-Transfert à l'actif</v>
          </cell>
        </row>
        <row r="165">
          <cell r="A165">
            <v>138</v>
          </cell>
          <cell r="B165" t="str">
            <v>Lokale, provinciale, gewestelijke en federale belastingen, heffingen, toeslagen, bijdragen en retributies:</v>
          </cell>
          <cell r="C165" t="str">
            <v>Impôts, prélèvements, surcharges, contributions, et rétributions locaux, provinciaux, régionaux et fédéraux:</v>
          </cell>
          <cell r="D165" t="str">
            <v>Impôts, prélèvements, surcharges, contributions, et rétributions locaux, provinciaux, régionaux et fédéraux:</v>
          </cell>
        </row>
        <row r="166">
          <cell r="A166">
            <v>139</v>
          </cell>
          <cell r="B166" t="str">
            <v>Inkomensbelastingen</v>
          </cell>
          <cell r="C166" t="str">
            <v>Impôts sur les revenus</v>
          </cell>
          <cell r="D166" t="str">
            <v>Impôts sur les revenus</v>
          </cell>
        </row>
        <row r="167">
          <cell r="A167">
            <v>140</v>
          </cell>
          <cell r="B167" t="str">
            <v>Roerende voorheffing op interesten op rekening-courant</v>
          </cell>
          <cell r="C167" t="str">
            <v>Précomptes mobiliers afférents aux intérêts sur compte courant</v>
          </cell>
          <cell r="D167" t="str">
            <v>Précomptes mobiliers afférents aux intérêts sur compte courant</v>
          </cell>
        </row>
        <row r="168">
          <cell r="A168">
            <v>141</v>
          </cell>
          <cell r="B168" t="str">
            <v>Andere roerende voorheffingen</v>
          </cell>
          <cell r="C168" t="str">
            <v>Autres précomptes mobiliers</v>
          </cell>
          <cell r="D168" t="str">
            <v>Autres précomptes mobiliers</v>
          </cell>
        </row>
        <row r="169">
          <cell r="A169">
            <v>142</v>
          </cell>
          <cell r="B169" t="str">
            <v>Rechtspersonenbelasting: bijdrage van het jaar (geraamde fiscale lasten)</v>
          </cell>
          <cell r="C169" t="str">
            <v>Impôt des personnes morales: cotisation de l'année (charge fiscale estimée)</v>
          </cell>
          <cell r="D169" t="str">
            <v>Impôt des personnes morales: cotisation de l'année (charge fiscale estimée)</v>
          </cell>
        </row>
        <row r="170">
          <cell r="A170">
            <v>143</v>
          </cell>
          <cell r="B170" t="str">
            <v>Rechtspersonenbelasting: rectificatie van voorgaande jaren (raming)</v>
          </cell>
          <cell r="C170" t="str">
            <v>Impôt des personnes morales: rectification des années antérieures (estimation)</v>
          </cell>
          <cell r="D170" t="str">
            <v>Impôt des personnes morales: rectification des années antérieures (estimation)</v>
          </cell>
        </row>
        <row r="171">
          <cell r="A171">
            <v>144</v>
          </cell>
          <cell r="B171" t="str">
            <v>Rechtspersonenbelasting: belasting over voorgaande boekjaren</v>
          </cell>
          <cell r="C171" t="str">
            <v>Impôt des personnes morales: impôt afférent aux exercices antérieurs</v>
          </cell>
          <cell r="D171" t="str">
            <v>Impôt des personnes morales: impôt afférent aux exercices antérieurs</v>
          </cell>
        </row>
        <row r="172">
          <cell r="A172">
            <v>145</v>
          </cell>
          <cell r="B172" t="str">
            <v>Overige lokale, provinciale, gewestelijke en federale belastingen, heffingen, toeslagen, bijdragen en retributies</v>
          </cell>
          <cell r="C172" t="str">
            <v>Impôts, prélèvements, surcharges, contributions, et rétributions locaux, provinciaux, régionaux et fédéraux restants</v>
          </cell>
          <cell r="D172" t="str">
            <v>Impôts, prélèvements, surcharges, contributions, et rétributions locaux, provinciaux, régionaux et fédéraux restants</v>
          </cell>
        </row>
        <row r="173">
          <cell r="A173">
            <v>146</v>
          </cell>
          <cell r="B173" t="str">
            <v>Vergoeding voor het innemen van het openbaar domein</v>
          </cell>
          <cell r="C173" t="str">
            <v>Redevance pour occupation du domaine public</v>
          </cell>
          <cell r="D173" t="str">
            <v>Redevance pour occupation du domaine public</v>
          </cell>
        </row>
        <row r="174">
          <cell r="A174">
            <v>147</v>
          </cell>
          <cell r="B174" t="str">
            <v>Andere belastingen, heffingen, toeslagen, bijdragen en retributies</v>
          </cell>
          <cell r="C174" t="str">
            <v>Autres impôts, prélèvements, surcharges, contributions et rétributions restants</v>
          </cell>
          <cell r="D174" t="str">
            <v>Autres impôts, prélèvements, surcharges, contributions et rétributions restants</v>
          </cell>
        </row>
        <row r="175">
          <cell r="A175">
            <v>148</v>
          </cell>
          <cell r="B175" t="str">
            <v>Vergoeding van het gëinvesteerde Kapitaal</v>
          </cell>
          <cell r="C175" t="str">
            <v>Rémunération du Capital investi</v>
          </cell>
          <cell r="D175" t="str">
            <v>Rémunération du Capital investi</v>
          </cell>
        </row>
        <row r="176">
          <cell r="A176">
            <v>149</v>
          </cell>
          <cell r="B176" t="str">
            <v>ALGEMEEN TOTAAL</v>
          </cell>
          <cell r="C176" t="str">
            <v>TOTAL GENERAL</v>
          </cell>
          <cell r="D176" t="str">
            <v>TOTAL GENERAL</v>
          </cell>
        </row>
        <row r="177">
          <cell r="A177">
            <v>150</v>
          </cell>
          <cell r="B177" t="str">
            <v>Studiekosten</v>
          </cell>
          <cell r="C177" t="str">
            <v>Coûts d'étude</v>
          </cell>
          <cell r="D177" t="str">
            <v>Coûts d'étude</v>
          </cell>
        </row>
        <row r="178">
          <cell r="A178">
            <v>151</v>
          </cell>
          <cell r="B178" t="str">
            <v>Oriëntatiestudie</v>
          </cell>
          <cell r="C178" t="str">
            <v>Etude d'orientation</v>
          </cell>
          <cell r="D178" t="str">
            <v>Etude d'orientation</v>
          </cell>
        </row>
        <row r="179">
          <cell r="A179">
            <v>152</v>
          </cell>
          <cell r="B179" t="str">
            <v>Detailstudie</v>
          </cell>
          <cell r="C179" t="str">
            <v>Etude de détail</v>
          </cell>
          <cell r="D179" t="str">
            <v>Etude de détail</v>
          </cell>
        </row>
        <row r="180">
          <cell r="A180">
            <v>153</v>
          </cell>
          <cell r="B180" t="str">
            <v>Kosten voor de uitvoering, aanpassing of verzwaring van de aansluitingen</v>
          </cell>
          <cell r="C180" t="str">
            <v>Coûts de réalisation, d'adaptation ou de renforcement des raccordements</v>
          </cell>
          <cell r="D180" t="str">
            <v>Coûts de réalisation, d'adaptation ou de renforcement des raccordements</v>
          </cell>
        </row>
        <row r="181">
          <cell r="A181">
            <v>154</v>
          </cell>
          <cell r="B181" t="str">
            <v>Aftakkingen - Kosten voor de uitvoering, aanpassing of verzwaring</v>
          </cell>
          <cell r="C181" t="str">
            <v>Branchements - Coûts de réalisation, d'adaptation ou de renforcement</v>
          </cell>
          <cell r="D181" t="str">
            <v>Branchements - Coûts de réalisation, d'adaptation ou de renforcement</v>
          </cell>
        </row>
        <row r="182">
          <cell r="A182">
            <v>155</v>
          </cell>
          <cell r="B182" t="str">
            <v>Aftakkingen - Overboeking naar Activa</v>
          </cell>
          <cell r="C182" t="str">
            <v>Branchements - Transfert à l’Actif</v>
          </cell>
          <cell r="D182" t="str">
            <v>Branchements - Transfert à l’Actif</v>
          </cell>
        </row>
        <row r="188">
          <cell r="A188">
            <v>195</v>
          </cell>
          <cell r="B188" t="str">
            <v>Tabel 1 (T1) : Toewijzing van kostensoorten aan kostenobjecten voor de klantengroep Netwerk 70/36/30kV</v>
          </cell>
          <cell r="C188" t="str">
            <v>Tableau 1 (T1) : Attribution des types de coûts aux objets de coût pour le groupe de clients Réseau 70/36/30kV</v>
          </cell>
          <cell r="D188" t="str">
            <v>Tableau 1 (T1) : Attribution des types de coûts aux objets de coût pour le groupe de clients Réseau 70/36/30kV</v>
          </cell>
        </row>
        <row r="189">
          <cell r="A189">
            <v>196</v>
          </cell>
          <cell r="B189" t="str">
            <v>Tabel 2 (T2) : Toewijzing van kostensoorten aan kostenobjecten voor de klantengroep Transformatie MS</v>
          </cell>
          <cell r="C189" t="str">
            <v>Tableau 2 (T2) : Attribution des types de coûts aux objets de coût pour le groupe de clients Transformation MT</v>
          </cell>
          <cell r="D189" t="str">
            <v>Tableau 2 (T2) : Attribution des types de coûts aux objets de coût pour le groupe de clients Transformation MT</v>
          </cell>
        </row>
        <row r="190">
          <cell r="A190">
            <v>197</v>
          </cell>
          <cell r="B190" t="str">
            <v>Tabel 3 (T3) : Toewijzing van kostensoorten aan kostenobjecten voor de klantengroep Netwerk MS</v>
          </cell>
          <cell r="C190" t="str">
            <v>Tableau 3 (T3) : Attribution des types de coûts aux objets de coût pour le groupe de clients Réseau MT</v>
          </cell>
          <cell r="D190" t="str">
            <v>Tableau 3 (T3) : Attribution des types de coûts aux objets de coût pour le groupe de clients Réseau MT</v>
          </cell>
        </row>
        <row r="191">
          <cell r="A191">
            <v>198</v>
          </cell>
          <cell r="B191" t="str">
            <v>Tabel 4 (T4) : Toewijzing van kostensoorten aan kostenobjecten voor de klantengroep Transformatie LS</v>
          </cell>
          <cell r="C191" t="str">
            <v>Tableau 4 (T4) : Attribution des types de coûts aux objets de coût pour le groupe de clients Transformation BT</v>
          </cell>
          <cell r="D191" t="str">
            <v>Tableau 4 (T4) : Attribution des types de coûts aux objets de coût pour le groupe de clients Transformation BT</v>
          </cell>
        </row>
        <row r="192">
          <cell r="A192">
            <v>199</v>
          </cell>
          <cell r="B192" t="str">
            <v>Tabel 5 (T5) : Toewijzing van kostensoorten aan kostenobjecten voor de klantengroep Netwerk LS</v>
          </cell>
          <cell r="C192" t="str">
            <v>Tableau 5 (T5) : Attribution des types de coûts aux objets de coût pour le groupe de clients Réseau BT</v>
          </cell>
          <cell r="D192" t="str">
            <v>Tableau 5 (T5) : Attribution des types de coûts aux objets de coût pour le groupe de clients Réseau BT</v>
          </cell>
        </row>
        <row r="193">
          <cell r="A193">
            <v>200</v>
          </cell>
          <cell r="B193" t="str">
            <v>Tabel 6 (T6) : Toewijzing van kostensoorten aan kostenobjecten voor alle klantengroepen (totaal)</v>
          </cell>
          <cell r="C193" t="str">
            <v>Tableau 6 (T6) : Attribution des types de coûts aux objets de coût pour tous les groupes de clients (total)</v>
          </cell>
          <cell r="D193" t="str">
            <v>Tableau 6 (T6) : Attribution des types de coûts aux objets de coût pour tous les groupes de clients (total)</v>
          </cell>
        </row>
        <row r="194">
          <cell r="A194">
            <v>201</v>
          </cell>
          <cell r="B194" t="str">
            <v xml:space="preserve">Kostenobjecten </v>
          </cell>
          <cell r="C194" t="str">
            <v xml:space="preserve">Objets de coûts </v>
          </cell>
          <cell r="D194" t="str">
            <v xml:space="preserve">Objets de coûts </v>
          </cell>
        </row>
        <row r="195">
          <cell r="A195">
            <v>202</v>
          </cell>
          <cell r="B195" t="str">
            <v>Kostensoorten</v>
          </cell>
          <cell r="C195" t="str">
            <v>Types de coûts</v>
          </cell>
          <cell r="D195" t="str">
            <v>Types de coûts</v>
          </cell>
        </row>
        <row r="196">
          <cell r="A196">
            <v>203</v>
          </cell>
          <cell r="B196" t="str">
            <v>Handelsgoederen, grond- en hulpstoffen (60)</v>
          </cell>
          <cell r="C196" t="str">
            <v>Approvisionnements et marchandises (60)</v>
          </cell>
          <cell r="D196" t="str">
            <v>Approvisionnements et marchandises (60)</v>
          </cell>
        </row>
        <row r="197">
          <cell r="A197">
            <v>204</v>
          </cell>
          <cell r="B197" t="str">
            <v>Kosten voor het gebruik van het transmissienet</v>
          </cell>
          <cell r="C197" t="str">
            <v>Coûts pour l'utilisation du réseau de transport</v>
          </cell>
          <cell r="D197" t="str">
            <v>Coûts pour l'utilisation du réseau de transport</v>
          </cell>
        </row>
        <row r="198">
          <cell r="A198">
            <v>205</v>
          </cell>
          <cell r="B198" t="str">
            <v>Andere</v>
          </cell>
          <cell r="C198" t="str">
            <v>Autres</v>
          </cell>
          <cell r="D198" t="str">
            <v>Autres</v>
          </cell>
        </row>
        <row r="199">
          <cell r="A199">
            <v>206</v>
          </cell>
          <cell r="B199" t="str">
            <v>Diensten en diverse goederen (61)</v>
          </cell>
          <cell r="C199" t="str">
            <v>Services et biens divers (61)</v>
          </cell>
          <cell r="D199" t="str">
            <v>Services et biens divers (61)</v>
          </cell>
        </row>
        <row r="200">
          <cell r="A200">
            <v>207</v>
          </cell>
          <cell r="B200" t="str">
            <v>Bezoldigingen, sociale lasten en pensioenen (62)</v>
          </cell>
          <cell r="C200" t="str">
            <v>Rémunérations, charges sociales et pensions (62)</v>
          </cell>
          <cell r="D200" t="str">
            <v>Rémunérations, charges sociales et pensions (62)</v>
          </cell>
        </row>
        <row r="201">
          <cell r="A201">
            <v>208</v>
          </cell>
          <cell r="B201" t="str">
            <v>Afschrijvingen, waardeverminderingen en voorzieningen voor risico's en kosten (63)</v>
          </cell>
          <cell r="C201" t="str">
            <v>Amortissements, réductions de valeur et provisions pour risques et charges (63)</v>
          </cell>
          <cell r="D201" t="str">
            <v>Amortissements, réductions de valeur et provisions pour risques et charges (63)</v>
          </cell>
        </row>
        <row r="202">
          <cell r="A202">
            <v>209</v>
          </cell>
          <cell r="B202" t="str">
            <v>Afschrijvingen, waardeverminderingen op oprichtingskosten en immateriële vaste activa</v>
          </cell>
          <cell r="C202" t="str">
            <v>Amortissements, réductions de valeur sur frais d'établissement et immobilisations incorporelles</v>
          </cell>
          <cell r="D202" t="str">
            <v>Amortissements, réductions de valeur sur frais d'établissement et immobilisations incorporelles</v>
          </cell>
        </row>
        <row r="203">
          <cell r="A203">
            <v>210</v>
          </cell>
          <cell r="B203" t="str">
            <v>Afschrijvingen, waardeverminderingen op materiële vaste activa</v>
          </cell>
          <cell r="C203" t="str">
            <v>Amortissements, réductions de valeur sur immobilisations corporelles</v>
          </cell>
          <cell r="D203" t="str">
            <v>Amortissements, réductions de valeur sur immobilisations corporelles</v>
          </cell>
        </row>
        <row r="204">
          <cell r="A204">
            <v>211</v>
          </cell>
          <cell r="B204" t="str">
            <v>Waardeverminderingen op voorraden en bestellingen in uitvoering</v>
          </cell>
          <cell r="C204" t="str">
            <v>Réductions de valeur sur stocks et commandes en cours</v>
          </cell>
          <cell r="D204" t="str">
            <v>Réductions de valeur sur stocks et commandes en cours</v>
          </cell>
        </row>
        <row r="205">
          <cell r="A205">
            <v>212</v>
          </cell>
          <cell r="B205" t="str">
            <v>Waardeverminderingen op handelsvorderingen</v>
          </cell>
          <cell r="C205" t="str">
            <v>Réductions de valeur sur créances commerciales</v>
          </cell>
          <cell r="D205" t="str">
            <v>Réductions de valeur sur créances commerciales</v>
          </cell>
        </row>
        <row r="206">
          <cell r="A206">
            <v>213</v>
          </cell>
          <cell r="B206" t="str">
            <v>Voorzieningen voor risico's en kosten</v>
          </cell>
          <cell r="C206" t="str">
            <v>Provisions pour risques et charges</v>
          </cell>
          <cell r="D206" t="str">
            <v>Provisions pour risques et charges</v>
          </cell>
        </row>
        <row r="207">
          <cell r="A207">
            <v>214</v>
          </cell>
          <cell r="B207" t="str">
            <v>Andere bedrijfskosten (64)</v>
          </cell>
          <cell r="C207" t="str">
            <v>Autres charges d'exploitation (64)</v>
          </cell>
          <cell r="D207" t="str">
            <v>Autres charges d'exploitation (64)</v>
          </cell>
        </row>
        <row r="208">
          <cell r="A208">
            <v>215</v>
          </cell>
          <cell r="B208" t="str">
            <v>Financiële kosten (65)</v>
          </cell>
          <cell r="C208" t="str">
            <v>Charges financières (65)</v>
          </cell>
          <cell r="D208" t="str">
            <v>Charges financières (65)</v>
          </cell>
        </row>
        <row r="209">
          <cell r="A209">
            <v>216</v>
          </cell>
          <cell r="B209" t="str">
            <v>(exclusief rub. '650 Kosten van schulden' (opgenomen als embedded cost bij de vergoeding van het kapitaal))</v>
          </cell>
          <cell r="C209" t="str">
            <v>(hors rub. '650 Charges des dettes' (repris comme embedded cost (coûts inévitables) dans la rémunération du capital))</v>
          </cell>
          <cell r="D209" t="str">
            <v>(hors rub. '650 Charges des dettes' (repris comme embedded cost (coûts inévitables) dans la rémunération du capital))</v>
          </cell>
        </row>
        <row r="210">
          <cell r="A210">
            <v>217</v>
          </cell>
          <cell r="B210" t="str">
            <v>Uitzonderlijke kosten (66)</v>
          </cell>
          <cell r="C210" t="str">
            <v>Charges exceptionnelles (66)</v>
          </cell>
          <cell r="D210" t="str">
            <v>Charges exceptionnelles (66)</v>
          </cell>
        </row>
        <row r="211">
          <cell r="A211">
            <v>218</v>
          </cell>
          <cell r="B211" t="str">
            <v>Belastingen op het resultaat (67)</v>
          </cell>
          <cell r="C211" t="str">
            <v>Impôts sur le résultat (67)</v>
          </cell>
          <cell r="D211" t="str">
            <v>Impôts sur le résultat (67)</v>
          </cell>
        </row>
        <row r="212">
          <cell r="A212">
            <v>219</v>
          </cell>
          <cell r="B212" t="str">
            <v>Vergoeding van het kapitaal</v>
          </cell>
          <cell r="C212" t="str">
            <v>Rémunération du capital</v>
          </cell>
          <cell r="D212" t="str">
            <v>Rémunération du capital</v>
          </cell>
        </row>
        <row r="213">
          <cell r="A213">
            <v>220</v>
          </cell>
          <cell r="B213" t="str">
            <v>(Bonus)/Malus</v>
          </cell>
          <cell r="C213" t="str">
            <v>(Bonus)/Malus</v>
          </cell>
          <cell r="D213" t="str">
            <v>(Bonus)/Malus</v>
          </cell>
        </row>
        <row r="214">
          <cell r="A214">
            <v>221</v>
          </cell>
          <cell r="B214" t="str">
            <v>TOTAAL</v>
          </cell>
          <cell r="C214" t="str">
            <v>TOTAL</v>
          </cell>
          <cell r="D214" t="str">
            <v>TOTAL</v>
          </cell>
        </row>
        <row r="215">
          <cell r="A215">
            <v>222</v>
          </cell>
          <cell r="B215" t="str">
            <v>Aansluitingen</v>
          </cell>
          <cell r="C215" t="str">
            <v>Raccordements</v>
          </cell>
          <cell r="D215" t="str">
            <v>Raccordements</v>
          </cell>
        </row>
        <row r="216">
          <cell r="A216">
            <v>223</v>
          </cell>
          <cell r="B216" t="str">
            <v>Gebruik van het net</v>
          </cell>
          <cell r="C216" t="str">
            <v>Utilisation du réseau</v>
          </cell>
          <cell r="D216" t="str">
            <v>Utilisation du réseau</v>
          </cell>
        </row>
        <row r="217">
          <cell r="A217">
            <v>224</v>
          </cell>
          <cell r="B217" t="str">
            <v>Ondersteunende diensten</v>
          </cell>
          <cell r="C217" t="str">
            <v>Services auxiliaires</v>
          </cell>
          <cell r="D217" t="str">
            <v>Services auxiliaires</v>
          </cell>
        </row>
        <row r="218">
          <cell r="A218">
            <v>225</v>
          </cell>
          <cell r="B218" t="str">
            <v>TOTAAL</v>
          </cell>
          <cell r="C218" t="str">
            <v>TOTAL</v>
          </cell>
          <cell r="D218" t="str">
            <v>TOTAL</v>
          </cell>
        </row>
        <row r="219">
          <cell r="A219">
            <v>226</v>
          </cell>
          <cell r="B219" t="str">
            <v>Oriëntatiestudie</v>
          </cell>
          <cell r="C219" t="str">
            <v>Etude d'orientation</v>
          </cell>
          <cell r="D219" t="str">
            <v>Etude d'orientation</v>
          </cell>
        </row>
        <row r="220">
          <cell r="A220">
            <v>227</v>
          </cell>
          <cell r="B220" t="str">
            <v>Detailstudie</v>
          </cell>
          <cell r="C220" t="str">
            <v>Etude de détail</v>
          </cell>
          <cell r="D220" t="str">
            <v>Etude de détail</v>
          </cell>
        </row>
        <row r="221">
          <cell r="A221">
            <v>228</v>
          </cell>
          <cell r="B221" t="str">
            <v>Nieuwe aansluiting - Aanpassing/Verzwaring</v>
          </cell>
          <cell r="C221" t="str">
            <v xml:space="preserve">Nouveau raccordement - Adaptation / Renforcement </v>
          </cell>
          <cell r="D221" t="str">
            <v xml:space="preserve">Nouveau raccordement - Adaptation / Renforcement </v>
          </cell>
        </row>
        <row r="222">
          <cell r="A222">
            <v>229</v>
          </cell>
          <cell r="B222" t="str">
            <v>Gebruik meetapparatuur</v>
          </cell>
          <cell r="C222" t="str">
            <v xml:space="preserve">Utilisation d'un appareil de mesure </v>
          </cell>
          <cell r="D222" t="str">
            <v xml:space="preserve">Utilisation d'un appareil de mesure </v>
          </cell>
        </row>
        <row r="223">
          <cell r="A223">
            <v>230</v>
          </cell>
          <cell r="B223" t="str">
            <v>Gebruik uitrustingen voor transformatie of spanningsondersteuning</v>
          </cell>
          <cell r="C223" t="str">
            <v xml:space="preserve">Utilisation des équipements pour la transformation ou le soutien de la tension </v>
          </cell>
          <cell r="D223" t="str">
            <v xml:space="preserve">Utilisation des équipements pour la transformation ou le soutien de la tension </v>
          </cell>
        </row>
        <row r="224">
          <cell r="A224">
            <v>231</v>
          </cell>
          <cell r="B224" t="str">
            <v>Gebruik van bijkomende uitrusting</v>
          </cell>
          <cell r="C224" t="str">
            <v>Utilisation d'équipement supplémentaire</v>
          </cell>
          <cell r="D224" t="str">
            <v>Utilisation d'équipement supplémentaire</v>
          </cell>
        </row>
        <row r="225">
          <cell r="A225">
            <v>232</v>
          </cell>
          <cell r="B225" t="str">
            <v>Onderschreven vermogen</v>
          </cell>
          <cell r="C225" t="str">
            <v>Puissance souscrite</v>
          </cell>
          <cell r="D225" t="str">
            <v>Puissance souscrite</v>
          </cell>
        </row>
        <row r="226">
          <cell r="A226">
            <v>233</v>
          </cell>
          <cell r="B226" t="str">
            <v>Bijkomend vermogen</v>
          </cell>
          <cell r="C226" t="str">
            <v>Puissance complémentaire</v>
          </cell>
          <cell r="D226" t="str">
            <v>Puissance complémentaire</v>
          </cell>
        </row>
        <row r="227">
          <cell r="A227">
            <v>234</v>
          </cell>
          <cell r="B227" t="str">
            <v>Systeembeheer</v>
          </cell>
          <cell r="C227" t="str">
            <v xml:space="preserve">Gestion système </v>
          </cell>
          <cell r="D227" t="str">
            <v xml:space="preserve">Gestion système </v>
          </cell>
        </row>
        <row r="228">
          <cell r="A228">
            <v>235</v>
          </cell>
          <cell r="B228" t="str">
            <v>Meet- en telactiviteit</v>
          </cell>
          <cell r="C228" t="str">
            <v>Activité de mesure et de comptage</v>
          </cell>
          <cell r="D228" t="str">
            <v>Activité de mesure et de comptage</v>
          </cell>
        </row>
        <row r="229">
          <cell r="A229">
            <v>236</v>
          </cell>
          <cell r="B229" t="str">
            <v>Forfaitaire afname van reactieve energie</v>
          </cell>
          <cell r="C229" t="str">
            <v xml:space="preserve">Prélèvement forfaitaire d'énergie réactive </v>
          </cell>
          <cell r="D229" t="str">
            <v xml:space="preserve">Prélèvement forfaitaire d'énergie réactive </v>
          </cell>
        </row>
        <row r="230">
          <cell r="A230">
            <v>237</v>
          </cell>
          <cell r="B230" t="str">
            <v>Overschrijding van forfait voor reactieve energie</v>
          </cell>
          <cell r="C230" t="str">
            <v>Dépassement d'énergie réactive par rapport au forfait :</v>
          </cell>
          <cell r="D230" t="str">
            <v>Dépassement d'énergie réactive par rapport au forfait :</v>
          </cell>
        </row>
        <row r="231">
          <cell r="A231">
            <v>238</v>
          </cell>
          <cell r="B231" t="str">
            <v>Compensatie van netverliezen</v>
          </cell>
          <cell r="C231" t="str">
            <v>Compensation des pertes en réseau</v>
          </cell>
          <cell r="D231" t="str">
            <v>Compensation des pertes en réseau</v>
          </cell>
        </row>
        <row r="232">
          <cell r="A232">
            <v>239</v>
          </cell>
          <cell r="B232" t="str">
            <v>Niet respecteren van een aanvaard programma</v>
          </cell>
          <cell r="C232" t="str">
            <v>Non-respect d'un programme accepté</v>
          </cell>
          <cell r="D232" t="str">
            <v>Non-respect d'un programme accepté</v>
          </cell>
        </row>
        <row r="233">
          <cell r="A233">
            <v>240</v>
          </cell>
          <cell r="D233">
            <v>0</v>
          </cell>
        </row>
        <row r="234">
          <cell r="A234">
            <v>241</v>
          </cell>
        </row>
        <row r="235">
          <cell r="A235">
            <v>242</v>
          </cell>
        </row>
        <row r="236">
          <cell r="A236">
            <v>243</v>
          </cell>
        </row>
        <row r="238">
          <cell r="A238">
            <v>250</v>
          </cell>
          <cell r="B238" t="str">
            <v>Tabel 7 (T7) : Interne cascade van kosten voor de klantengroep Netwerk 70/36/30kV</v>
          </cell>
          <cell r="C238" t="str">
            <v>Tableau 7 (T7) : Cascade interne des coûts pour le groupe de clients Réseau 70/36/30kV</v>
          </cell>
          <cell r="D238" t="str">
            <v>Tableau 7 (T7) : Cascade interne des coûts pour le groupe de clients Réseau 70/36/30kV</v>
          </cell>
        </row>
        <row r="239">
          <cell r="A239">
            <v>251</v>
          </cell>
          <cell r="B239" t="str">
            <v>Tabel 8 (T8) : Interne cascade van kosten voor de klantengroep Transformatie MS</v>
          </cell>
          <cell r="C239" t="str">
            <v>Tableau 8 (T8) : Cascade interne des coûts pour le groupe de clients Transformation MT</v>
          </cell>
          <cell r="D239" t="str">
            <v>Tableau 8 (T8) : Cascade interne des coûts pour le groupe de clients Transformation MT</v>
          </cell>
        </row>
        <row r="240">
          <cell r="A240">
            <v>252</v>
          </cell>
          <cell r="B240" t="str">
            <v>Tabel 9 (T9) : Interne cascade van kosten voor de klantengroep Netwerk MS</v>
          </cell>
          <cell r="C240" t="str">
            <v>Tableau 9 (T9) : Cascade interne des coûts pour le groupe de clients Réseau MT</v>
          </cell>
          <cell r="D240" t="str">
            <v>Tableau 9 (T9) : Cascade interne des coûts pour le groupe de clients Réseau MT</v>
          </cell>
        </row>
        <row r="241">
          <cell r="A241">
            <v>253</v>
          </cell>
          <cell r="B241" t="str">
            <v>Tabel 10 (T10) : Interne cascade van kosten voor de klantengroep Transformatie LS</v>
          </cell>
          <cell r="C241" t="str">
            <v>Tableau 10 (T10) : Cascade interne des coûts pour le groupe de clients Transformation BT</v>
          </cell>
          <cell r="D241" t="str">
            <v>Tableau 10 (T10) : Cascade interne des coûts pour le groupe de clients Transformation BT</v>
          </cell>
        </row>
        <row r="242">
          <cell r="A242">
            <v>254</v>
          </cell>
          <cell r="B242" t="str">
            <v>Tabel 11 (T11) : Interne cascade van kosten voor de klantengroep Netwerk LS</v>
          </cell>
          <cell r="C242" t="str">
            <v>Tableau 11 (T11) : Cascade interne des coûts pour le groupe de clients Réseau BT</v>
          </cell>
          <cell r="D242" t="str">
            <v>Tableau 11 (T11) : Cascade interne des coûts pour le groupe de clients Réseau BT</v>
          </cell>
        </row>
        <row r="243">
          <cell r="A243">
            <v>260</v>
          </cell>
          <cell r="B243" t="str">
            <v>Kostensoorten</v>
          </cell>
          <cell r="C243" t="str">
            <v>Types de coûts</v>
          </cell>
          <cell r="D243" t="str">
            <v>Types de coûts</v>
          </cell>
        </row>
        <row r="244">
          <cell r="A244">
            <v>261</v>
          </cell>
          <cell r="B244" t="str">
            <v>Handelsgoederen, grond- en hulpstoffen (60)</v>
          </cell>
          <cell r="C244" t="str">
            <v>Approvisionnements et marchandises (60)</v>
          </cell>
          <cell r="D244" t="str">
            <v>Approvisionnements et marchandises (60)</v>
          </cell>
        </row>
        <row r="245">
          <cell r="A245">
            <v>262</v>
          </cell>
          <cell r="B245" t="str">
            <v>Kosten voor het gebruik van het transmissienet</v>
          </cell>
          <cell r="C245" t="str">
            <v>Coûts pour l'utilisation du réseau de transport</v>
          </cell>
          <cell r="D245" t="str">
            <v>Coûts pour l'utilisation du réseau de transport</v>
          </cell>
        </row>
        <row r="246">
          <cell r="A246">
            <v>263</v>
          </cell>
          <cell r="B246" t="str">
            <v>Andere</v>
          </cell>
          <cell r="C246" t="str">
            <v>Autres</v>
          </cell>
          <cell r="D246" t="str">
            <v>Autres</v>
          </cell>
        </row>
        <row r="247">
          <cell r="A247">
            <v>264</v>
          </cell>
          <cell r="B247" t="str">
            <v>Diensten en diverse goederen (61)</v>
          </cell>
          <cell r="C247" t="str">
            <v>Services et biens divers (61)</v>
          </cell>
          <cell r="D247" t="str">
            <v>Services et biens divers (61)</v>
          </cell>
        </row>
        <row r="248">
          <cell r="A248">
            <v>265</v>
          </cell>
          <cell r="B248" t="str">
            <v>Bezoldigingen, sociale lasten en pensioenen (62)</v>
          </cell>
          <cell r="C248" t="str">
            <v>Rémunérations, charges sociales et pensions (62)</v>
          </cell>
          <cell r="D248" t="str">
            <v>Rémunérations, charges sociales et pensions (62)</v>
          </cell>
        </row>
        <row r="249">
          <cell r="A249">
            <v>266</v>
          </cell>
          <cell r="B249" t="str">
            <v>Afschrijvingen, waardeverminderingen en voorzieningen voor risico's en kosten (63)</v>
          </cell>
          <cell r="C249" t="str">
            <v>Amortissements, réductions de valeur et provisions pour risques et charges (63)</v>
          </cell>
          <cell r="D249" t="str">
            <v>Amortissements, réductions de valeur et provisions pour risques et charges (63)</v>
          </cell>
        </row>
        <row r="250">
          <cell r="A250">
            <v>267</v>
          </cell>
          <cell r="B250" t="str">
            <v>Afschrijvingen, waardeverminderingen op oprichtingskosten en immateriële vaste activa</v>
          </cell>
          <cell r="C250" t="str">
            <v>Amortissements, réductions de valeur sur frais d'établissement et immobilisations incorporelles</v>
          </cell>
          <cell r="D250" t="str">
            <v>Amortissements, réductions de valeur sur frais d'établissement et immobilisations incorporelles</v>
          </cell>
        </row>
        <row r="251">
          <cell r="A251">
            <v>268</v>
          </cell>
          <cell r="B251" t="str">
            <v>Afschrijvingen, waardeverminderingen op materiële vaste activa</v>
          </cell>
          <cell r="C251" t="str">
            <v>Amortissements, réductions de valeur sur immobilisations corporelles</v>
          </cell>
          <cell r="D251" t="str">
            <v>Amortissements, réductions de valeur sur immobilisations corporelles</v>
          </cell>
        </row>
        <row r="252">
          <cell r="A252">
            <v>269</v>
          </cell>
          <cell r="B252" t="str">
            <v>Waardeverminderingen op voorraden en bestellingen in uitvoering</v>
          </cell>
          <cell r="C252" t="str">
            <v>Réductions de valeur sur stocks et commandes en cours</v>
          </cell>
          <cell r="D252" t="str">
            <v>Réductions de valeur sur stocks et commandes en cours</v>
          </cell>
        </row>
        <row r="253">
          <cell r="A253">
            <v>270</v>
          </cell>
          <cell r="B253" t="str">
            <v>Waardeverminderingen op handelsvorderingen</v>
          </cell>
          <cell r="C253" t="str">
            <v>Réductions de valeur sur créances commerciales</v>
          </cell>
          <cell r="D253" t="str">
            <v>Réductions de valeur sur créances commerciales</v>
          </cell>
        </row>
        <row r="254">
          <cell r="A254">
            <v>271</v>
          </cell>
          <cell r="B254" t="str">
            <v>Voorzieningen voor risico's en kosten</v>
          </cell>
          <cell r="C254" t="str">
            <v>Provisions pour risques et charges</v>
          </cell>
          <cell r="D254" t="str">
            <v>Provisions pour risques et charges</v>
          </cell>
        </row>
        <row r="255">
          <cell r="A255">
            <v>272</v>
          </cell>
          <cell r="B255" t="str">
            <v>Andere bedrijfskosten (64)</v>
          </cell>
          <cell r="C255" t="str">
            <v>Autres charges d'exploitation (64)</v>
          </cell>
          <cell r="D255" t="str">
            <v>Autres charges d'exploitation (64)</v>
          </cell>
        </row>
        <row r="256">
          <cell r="A256">
            <v>273</v>
          </cell>
          <cell r="B256" t="str">
            <v>Financiële kosten (65)</v>
          </cell>
          <cell r="C256" t="str">
            <v>Charges financières (65)</v>
          </cell>
          <cell r="D256" t="str">
            <v>Charges financières (65)</v>
          </cell>
        </row>
        <row r="257">
          <cell r="A257">
            <v>274</v>
          </cell>
          <cell r="B257" t="str">
            <v>(exclusief rub. '650 Kosten van schulden' (opgenomen als embedded cost bij de vergoeding van het kapitaal)</v>
          </cell>
          <cell r="C257" t="str">
            <v>(hors rub. '650 Charges des dettes' (repris comme embedded cost dans la rémunération du capital)</v>
          </cell>
          <cell r="D257" t="str">
            <v>(hors rub. '650 Charges des dettes' (repris comme embedded cost dans la rémunération du capital)</v>
          </cell>
        </row>
        <row r="258">
          <cell r="A258">
            <v>275</v>
          </cell>
          <cell r="B258" t="str">
            <v>Uitzonderlijke kosten (66)</v>
          </cell>
          <cell r="C258" t="str">
            <v>Charges exceptionnelles (66)</v>
          </cell>
          <cell r="D258" t="str">
            <v>Charges exceptionnelles (66)</v>
          </cell>
        </row>
        <row r="259">
          <cell r="A259">
            <v>276</v>
          </cell>
          <cell r="B259" t="str">
            <v>Belastingen op het resultaat (67)</v>
          </cell>
          <cell r="C259" t="str">
            <v>Impôts sur le résultat (67)</v>
          </cell>
          <cell r="D259" t="str">
            <v>Impôts sur le résultat (67)</v>
          </cell>
        </row>
        <row r="260">
          <cell r="A260">
            <v>277</v>
          </cell>
          <cell r="B260" t="str">
            <v>Vergoeding van het kapitaal</v>
          </cell>
          <cell r="C260" t="str">
            <v>Rémunération du capital</v>
          </cell>
          <cell r="D260" t="str">
            <v>Rémunération du capital</v>
          </cell>
        </row>
        <row r="261">
          <cell r="A261">
            <v>278</v>
          </cell>
          <cell r="B261" t="str">
            <v>(Bonus)/Malus</v>
          </cell>
          <cell r="C261" t="str">
            <v>(Bonus)/Malus</v>
          </cell>
          <cell r="D261" t="str">
            <v>(Bonus)/Malus</v>
          </cell>
        </row>
        <row r="262">
          <cell r="A262">
            <v>279</v>
          </cell>
          <cell r="B262" t="str">
            <v>TOTAAL</v>
          </cell>
          <cell r="C262" t="str">
            <v>TOTAL</v>
          </cell>
          <cell r="D262" t="str">
            <v>TOTAL</v>
          </cell>
        </row>
        <row r="263">
          <cell r="A263">
            <v>280</v>
          </cell>
          <cell r="B263" t="str">
            <v>Klantengroep Netwerk 70/36/30kV</v>
          </cell>
          <cell r="C263" t="str">
            <v>Groupe de clients Réseau 70/36/30kV</v>
          </cell>
          <cell r="D263" t="str">
            <v>Groupe de clients Réseau 70/36/30kV</v>
          </cell>
        </row>
        <row r="264">
          <cell r="A264">
            <v>281</v>
          </cell>
          <cell r="B264" t="str">
            <v>Klantengroep Transformatie MS</v>
          </cell>
          <cell r="C264" t="str">
            <v>Groupe de clients Transformation MT</v>
          </cell>
          <cell r="D264" t="str">
            <v>Groupe de clients Transformation MT</v>
          </cell>
        </row>
        <row r="265">
          <cell r="A265">
            <v>282</v>
          </cell>
          <cell r="B265" t="str">
            <v>Klantengroep Netwerk MS</v>
          </cell>
          <cell r="C265" t="str">
            <v>Groupe de clients Réseau MT</v>
          </cell>
          <cell r="D265" t="str">
            <v>Groupe de clients Réseau MT</v>
          </cell>
        </row>
        <row r="266">
          <cell r="A266">
            <v>283</v>
          </cell>
          <cell r="B266" t="str">
            <v>Klantengroep Transformatie LS</v>
          </cell>
          <cell r="C266" t="str">
            <v>Groupe de clients Transformation BT</v>
          </cell>
          <cell r="D266" t="str">
            <v>Groupe de clients Transformation BT</v>
          </cell>
        </row>
        <row r="267">
          <cell r="A267">
            <v>284</v>
          </cell>
          <cell r="B267" t="str">
            <v>Klantengroep Netwerk LS</v>
          </cell>
          <cell r="C267" t="str">
            <v>Groupe de clients Réseau BT</v>
          </cell>
          <cell r="D267" t="str">
            <v>Groupe de clients Réseau BT</v>
          </cell>
        </row>
        <row r="268">
          <cell r="A268">
            <v>285</v>
          </cell>
          <cell r="B268" t="str">
            <v>Rechstreeks toegewezen kosten van de klantengroep</v>
          </cell>
          <cell r="C268" t="str">
            <v>Coûts du groupe de clients directement attribués</v>
          </cell>
          <cell r="D268" t="str">
            <v>Coûts du groupe de clients directement attribués</v>
          </cell>
        </row>
        <row r="269">
          <cell r="A269">
            <v>286</v>
          </cell>
          <cell r="B269" t="str">
            <v>Door te rekenen kosten aan andere klantengroepen</v>
          </cell>
          <cell r="C269" t="str">
            <v>Coûts à comptabiliser à d'autres groupes de clients</v>
          </cell>
          <cell r="D269" t="str">
            <v>Coûts à comptabiliser à d'autres groupes de clients</v>
          </cell>
        </row>
        <row r="270">
          <cell r="A270">
            <v>287</v>
          </cell>
          <cell r="B270" t="str">
            <v>Doorgerekende kosten van andere klantengroepen</v>
          </cell>
          <cell r="C270" t="str">
            <v>Coûts comptabilisés d'autres groupes de clients</v>
          </cell>
          <cell r="D270" t="str">
            <v>Coûts comptabilisés d'autres groupes de clients</v>
          </cell>
        </row>
        <row r="271">
          <cell r="A271">
            <v>288</v>
          </cell>
          <cell r="B271" t="str">
            <v>Totale kosten van de klantengroep</v>
          </cell>
          <cell r="C271" t="str">
            <v>Coûts totaux du groupe de clients</v>
          </cell>
          <cell r="D271" t="str">
            <v>Coûts totaux du groupe de clients</v>
          </cell>
        </row>
        <row r="273">
          <cell r="A273">
            <v>300</v>
          </cell>
          <cell r="B273" t="str">
            <v>Detail van de klas 60 per rekening van de klas 9</v>
          </cell>
          <cell r="C273" t="str">
            <v>Détail de la classe 60 par compte classe 9</v>
          </cell>
          <cell r="D273" t="str">
            <v>Détail de la classe 60 par compte classe 9</v>
          </cell>
        </row>
        <row r="274">
          <cell r="A274">
            <v>301</v>
          </cell>
          <cell r="B274" t="str">
            <v>Detail van de klas 61 per rekening van de klas 9</v>
          </cell>
          <cell r="C274" t="str">
            <v>Détail de la classe 61 par compte classe 9</v>
          </cell>
          <cell r="D274" t="str">
            <v>Détail de la classe 61 par compte classe 9</v>
          </cell>
        </row>
        <row r="275">
          <cell r="A275">
            <v>302</v>
          </cell>
          <cell r="B275" t="str">
            <v>Detail van de klas 62 per rekening van de klas 9</v>
          </cell>
          <cell r="C275" t="str">
            <v>Détail de la classe 62 par compte classe 9</v>
          </cell>
          <cell r="D275" t="str">
            <v>Détail de la classe 62 par compte classe 9</v>
          </cell>
        </row>
        <row r="276">
          <cell r="A276">
            <v>303</v>
          </cell>
          <cell r="B276" t="str">
            <v>Detail van de klas 630 per rekening van de klas 9</v>
          </cell>
          <cell r="C276" t="str">
            <v>Détail de la classe 630 par compte classe 9</v>
          </cell>
          <cell r="D276" t="str">
            <v>Détail de la classe 630 par compte classe 9</v>
          </cell>
        </row>
        <row r="277">
          <cell r="A277">
            <v>304</v>
          </cell>
          <cell r="B277" t="str">
            <v>Detail van de klas 631 per rekening van de klas 9</v>
          </cell>
          <cell r="C277" t="str">
            <v>Détail de la classe 631 par compte classe 9</v>
          </cell>
          <cell r="D277" t="str">
            <v>Détail de la classe 631 par compte classe 9</v>
          </cell>
        </row>
        <row r="278">
          <cell r="A278">
            <v>305</v>
          </cell>
          <cell r="B278" t="str">
            <v>Detail van de klas 67 per rekening van de klas 9</v>
          </cell>
          <cell r="C278" t="str">
            <v>Détail de la classe 67 par compte classe 9</v>
          </cell>
          <cell r="D278" t="str">
            <v>Détail de la classe 67 par compte classe 9</v>
          </cell>
        </row>
        <row r="279">
          <cell r="A279">
            <v>306</v>
          </cell>
          <cell r="B279" t="str">
            <v>Detail van de klas 68 per rekening van de klas 9</v>
          </cell>
          <cell r="C279" t="str">
            <v>Détail de la classe 68 par compte classe 9</v>
          </cell>
          <cell r="D279" t="str">
            <v>Détail de la classe 68 par compte classe 9</v>
          </cell>
        </row>
        <row r="280">
          <cell r="A280">
            <v>307</v>
          </cell>
        </row>
        <row r="283">
          <cell r="A283">
            <v>400</v>
          </cell>
          <cell r="B283" t="str">
            <v>RESULTATENREKENING</v>
          </cell>
          <cell r="C283" t="str">
            <v>COMPTES DE RESULTATS</v>
          </cell>
          <cell r="D283" t="str">
            <v>COMPTES DE RESULTATS</v>
          </cell>
        </row>
        <row r="284">
          <cell r="A284">
            <v>401</v>
          </cell>
          <cell r="B284" t="str">
            <v xml:space="preserve">    I. Bedrijfsopbrengsten</v>
          </cell>
          <cell r="C284" t="str">
            <v xml:space="preserve">   I. Ventes et prestations</v>
          </cell>
          <cell r="D284" t="str">
            <v xml:space="preserve">   I. Ventes et prestations</v>
          </cell>
        </row>
        <row r="285">
          <cell r="A285">
            <v>402</v>
          </cell>
          <cell r="B285" t="str">
            <v xml:space="preserve">       A. Omzet </v>
          </cell>
          <cell r="C285" t="str">
            <v xml:space="preserve">       A. Chiffre d'affaires </v>
          </cell>
          <cell r="D285" t="str">
            <v xml:space="preserve">       A. Chiffre d'affaires </v>
          </cell>
        </row>
        <row r="286">
          <cell r="A286">
            <v>403</v>
          </cell>
          <cell r="B286" t="str">
            <v xml:space="preserve">       B. Wijziging in de voorraad goederen bewerking en gereed product en in bestellingen in uitvoering </v>
          </cell>
          <cell r="C286" t="str">
            <v xml:space="preserve">       B. Variation des en-cours de fabrication, des produits finis et des commandes en cours d'exécution</v>
          </cell>
          <cell r="D286" t="str">
            <v xml:space="preserve">       B. Variation des en-cours de fabrication, des produits finis et des commandes en cours d'exécution</v>
          </cell>
        </row>
        <row r="287">
          <cell r="A287">
            <v>404</v>
          </cell>
          <cell r="B287" t="str">
            <v xml:space="preserve">       C. Geproduceerde vaste activa </v>
          </cell>
          <cell r="C287" t="str">
            <v xml:space="preserve">       C. Production immobilisée</v>
          </cell>
          <cell r="D287" t="str">
            <v xml:space="preserve">       C. Production immobilisée</v>
          </cell>
        </row>
        <row r="288">
          <cell r="A288">
            <v>405</v>
          </cell>
          <cell r="B288" t="str">
            <v xml:space="preserve">       D. Andere bedrijfsopbrengsten </v>
          </cell>
          <cell r="C288" t="str">
            <v xml:space="preserve">       D. Autres produits d'exploitation </v>
          </cell>
          <cell r="D288" t="str">
            <v xml:space="preserve">       D. Autres produits d'exploitation </v>
          </cell>
        </row>
        <row r="289">
          <cell r="A289">
            <v>406</v>
          </cell>
          <cell r="B289" t="str">
            <v xml:space="preserve">   II. Bedrijfskosten</v>
          </cell>
          <cell r="C289" t="str">
            <v xml:space="preserve">   II. Coût des ventes et prestations</v>
          </cell>
          <cell r="D289" t="str">
            <v xml:space="preserve">   II. Coût des ventes et prestations</v>
          </cell>
        </row>
        <row r="290">
          <cell r="A290">
            <v>407</v>
          </cell>
          <cell r="B290" t="str">
            <v xml:space="preserve">       A. Handelsgoederen, grond- en hulp stoffen</v>
          </cell>
          <cell r="C290" t="str">
            <v xml:space="preserve">       A. Approvisionnements et marchandises</v>
          </cell>
          <cell r="D290" t="str">
            <v xml:space="preserve">       A. Approvisionnements et marchandises</v>
          </cell>
        </row>
        <row r="291">
          <cell r="A291">
            <v>408</v>
          </cell>
          <cell r="B291" t="str">
            <v xml:space="preserve">          1. Inkopen</v>
          </cell>
          <cell r="C291" t="str">
            <v xml:space="preserve">          1. Achats</v>
          </cell>
          <cell r="D291" t="str">
            <v xml:space="preserve">          1. Achats</v>
          </cell>
        </row>
        <row r="292">
          <cell r="A292">
            <v>409</v>
          </cell>
          <cell r="B292" t="str">
            <v xml:space="preserve">          2. Wijziging in de voorraad</v>
          </cell>
          <cell r="C292" t="str">
            <v xml:space="preserve">          2. Variation des stocks</v>
          </cell>
          <cell r="D292" t="str">
            <v xml:space="preserve">          2. Variation des stocks</v>
          </cell>
        </row>
        <row r="293">
          <cell r="A293">
            <v>410</v>
          </cell>
          <cell r="B293" t="str">
            <v xml:space="preserve">       B. Diensten en diverse goederen</v>
          </cell>
          <cell r="C293" t="str">
            <v xml:space="preserve">       B. Services et biens divers</v>
          </cell>
          <cell r="D293" t="str">
            <v xml:space="preserve">       B. Services et biens divers</v>
          </cell>
        </row>
        <row r="294">
          <cell r="A294">
            <v>411</v>
          </cell>
          <cell r="B294" t="str">
            <v xml:space="preserve">       C. Bezoldigingen, sociale lasten en pensioenen</v>
          </cell>
          <cell r="C294" t="str">
            <v xml:space="preserve">       C. Rémunérations, charges sociales et pensions</v>
          </cell>
          <cell r="D294" t="str">
            <v xml:space="preserve">       C. Rémunérations, charges sociales et pensions</v>
          </cell>
        </row>
        <row r="295">
          <cell r="A295">
            <v>412</v>
          </cell>
          <cell r="B295" t="str">
            <v xml:space="preserve">       D. Afschrijvingen en waardeverminderingen op oprichtingskosten, op immateriële en materiële vaste activa</v>
          </cell>
          <cell r="C295" t="str">
            <v xml:space="preserve">       D. Amortissements et réductions de valeur sur frais d'établissement, sur immob. incorporelles et corporelles</v>
          </cell>
          <cell r="D295" t="str">
            <v xml:space="preserve">       D. Amortissements et réductions de valeur sur frais d'établissement, sur immob. incorporelles et corporelles</v>
          </cell>
        </row>
        <row r="296">
          <cell r="A296">
            <v>413</v>
          </cell>
          <cell r="B296" t="str">
            <v xml:space="preserve">       E. Waardeverminderingen op voorraden, bestellingen in uitvoering en handelsvorderingen (toevoegingen +, terugnemingen -)</v>
          </cell>
          <cell r="C296" t="str">
            <v xml:space="preserve">       E. Réductions de valeur sur stocks, sur commandes en cours d'exécution et sur créances commerciales</v>
          </cell>
          <cell r="D296" t="str">
            <v xml:space="preserve">       E. Réductions de valeur sur stocks, sur commandes en cours d'exécution et sur créances commerciales</v>
          </cell>
        </row>
        <row r="297">
          <cell r="A297">
            <v>414</v>
          </cell>
          <cell r="B297" t="str">
            <v xml:space="preserve">       F. Voorzieningen voor risico's en kosten (toevoegingen +, bestedingen en terugnemingen -)</v>
          </cell>
          <cell r="C297" t="str">
            <v xml:space="preserve">       F. Provisions pour risques et charges</v>
          </cell>
          <cell r="D297" t="str">
            <v xml:space="preserve">       F. Provisions pour risques et charges</v>
          </cell>
        </row>
        <row r="298">
          <cell r="A298">
            <v>415</v>
          </cell>
          <cell r="B298" t="str">
            <v xml:space="preserve">       G. Andere bedrijfskosten</v>
          </cell>
          <cell r="C298" t="str">
            <v xml:space="preserve">       G. Autres charges d'exploit</v>
          </cell>
          <cell r="D298" t="str">
            <v xml:space="preserve">       G. Autres charges d'exploit</v>
          </cell>
        </row>
        <row r="299">
          <cell r="A299">
            <v>416</v>
          </cell>
          <cell r="B299" t="str">
            <v xml:space="preserve">       H. Als herstructureringskosten geactiveerde bedrijfskosten</v>
          </cell>
          <cell r="C299" t="str">
            <v xml:space="preserve">       H. Charges d'exploit. portées à l'actif au titre de frais de restructur.</v>
          </cell>
          <cell r="D299" t="str">
            <v xml:space="preserve">       H. Charges d'exploit. portées à l'actif au titre de frais de restructur.</v>
          </cell>
        </row>
        <row r="300">
          <cell r="A300">
            <v>417</v>
          </cell>
          <cell r="B300" t="str">
            <v xml:space="preserve">  III. Bedrijfswinst</v>
          </cell>
          <cell r="C300" t="str">
            <v xml:space="preserve">  III. Bénéfice d'exploitation</v>
          </cell>
          <cell r="D300" t="str">
            <v xml:space="preserve">  III. Bénéfice d'exploitation</v>
          </cell>
        </row>
        <row r="301">
          <cell r="A301">
            <v>418</v>
          </cell>
          <cell r="B301" t="str">
            <v>.      Bedrijfsverlies</v>
          </cell>
          <cell r="C301" t="str">
            <v xml:space="preserve">       Perte d'exploitation</v>
          </cell>
          <cell r="D301" t="str">
            <v xml:space="preserve">       Perte d'exploitation</v>
          </cell>
        </row>
        <row r="302">
          <cell r="A302">
            <v>419</v>
          </cell>
          <cell r="B302" t="str">
            <v xml:space="preserve">    IV. Financiële opbrengsten</v>
          </cell>
          <cell r="C302" t="str">
            <v xml:space="preserve">   IV. Produits financiers</v>
          </cell>
          <cell r="D302" t="str">
            <v xml:space="preserve">   IV. Produits financiers</v>
          </cell>
        </row>
        <row r="303">
          <cell r="A303">
            <v>420</v>
          </cell>
          <cell r="B303" t="str">
            <v xml:space="preserve">       A. Opbrengsten uit financiële vaste activa</v>
          </cell>
          <cell r="C303" t="str">
            <v xml:space="preserve">       A. Produits des immobilisations financières</v>
          </cell>
          <cell r="D303" t="str">
            <v xml:space="preserve">       A. Produits des immobilisations financières</v>
          </cell>
        </row>
        <row r="304">
          <cell r="A304">
            <v>421</v>
          </cell>
          <cell r="B304" t="str">
            <v xml:space="preserve">       B. Opbrengsten uit vlottende activa</v>
          </cell>
          <cell r="C304" t="str">
            <v xml:space="preserve">       B. Produits des actifs circulants</v>
          </cell>
          <cell r="D304" t="str">
            <v xml:space="preserve">       B. Produits des actifs circulants</v>
          </cell>
        </row>
        <row r="305">
          <cell r="A305">
            <v>422</v>
          </cell>
          <cell r="B305" t="str">
            <v xml:space="preserve">       C. Andere financiële opbrengsten</v>
          </cell>
          <cell r="C305" t="str">
            <v xml:space="preserve">       C. Autres produits financiers</v>
          </cell>
          <cell r="D305" t="str">
            <v xml:space="preserve">       C. Autres produits financiers</v>
          </cell>
        </row>
        <row r="306">
          <cell r="A306">
            <v>423</v>
          </cell>
          <cell r="B306" t="str">
            <v xml:space="preserve">    V. Financiële kosten</v>
          </cell>
          <cell r="C306" t="str">
            <v xml:space="preserve">    V. Charges financières</v>
          </cell>
          <cell r="D306" t="str">
            <v xml:space="preserve">    V. Charges financières</v>
          </cell>
        </row>
        <row r="307">
          <cell r="A307">
            <v>424</v>
          </cell>
          <cell r="B307" t="str">
            <v xml:space="preserve">       A. Kosten van schulden</v>
          </cell>
          <cell r="C307" t="str">
            <v xml:space="preserve">       A. Charges des dettes</v>
          </cell>
          <cell r="D307" t="str">
            <v xml:space="preserve">       A. Charges des dettes</v>
          </cell>
        </row>
        <row r="308">
          <cell r="A308">
            <v>425</v>
          </cell>
          <cell r="B308" t="str">
            <v xml:space="preserve">       B. Waardeverminderingen op andere vlottende activa dan bedoeld onder II.E</v>
          </cell>
          <cell r="C308" t="str">
            <v xml:space="preserve">       B. Réductions de valeur sur actifs circulants autres que ceux visés sub. II.E.</v>
          </cell>
          <cell r="D308" t="str">
            <v xml:space="preserve">       B. Réductions de valeur sur actifs circulants autres que ceux visés sub. II.E.</v>
          </cell>
        </row>
        <row r="309">
          <cell r="A309">
            <v>426</v>
          </cell>
          <cell r="B309" t="str">
            <v xml:space="preserve">       C. Andere financiële kosten </v>
          </cell>
          <cell r="C309" t="str">
            <v xml:space="preserve">       C. Autres charges financières</v>
          </cell>
          <cell r="D309" t="str">
            <v xml:space="preserve">       C. Autres charges financières</v>
          </cell>
        </row>
        <row r="310">
          <cell r="A310">
            <v>427</v>
          </cell>
          <cell r="B310" t="str">
            <v xml:space="preserve">   VI. Winst uit de gewone bedrijfsuitoefening, vóór belasting</v>
          </cell>
          <cell r="C310" t="str">
            <v xml:space="preserve">   VI. Bénéfice courant  avant impôts</v>
          </cell>
          <cell r="D310" t="str">
            <v xml:space="preserve">   VI. Bénéfice courant  avant impôts</v>
          </cell>
        </row>
        <row r="311">
          <cell r="A311">
            <v>428</v>
          </cell>
          <cell r="B311" t="str">
            <v xml:space="preserve">       Verlies uit de gewone bedrijfsuitoefening, vóór belasting</v>
          </cell>
          <cell r="C311" t="str">
            <v xml:space="preserve">       Perte courante avant impôts</v>
          </cell>
          <cell r="D311" t="str">
            <v xml:space="preserve">       Perte courante avant impôts</v>
          </cell>
        </row>
        <row r="312">
          <cell r="A312">
            <v>429</v>
          </cell>
          <cell r="B312" t="str">
            <v xml:space="preserve">  VII. Uitzonderlijke opbrengsten</v>
          </cell>
          <cell r="C312" t="str">
            <v xml:space="preserve">  VII. Produits exceptionnels</v>
          </cell>
          <cell r="D312" t="str">
            <v xml:space="preserve">  VII. Produits exceptionnels</v>
          </cell>
        </row>
        <row r="313">
          <cell r="A313">
            <v>430</v>
          </cell>
          <cell r="B313" t="str">
            <v xml:space="preserve">       A. Terugneming van afschrijvingen en van waardeverminderingen op immateriële en materiële vaste activa</v>
          </cell>
          <cell r="C313" t="str">
            <v xml:space="preserve">       A. Reprises d'amortissements et de réductions de valeur sur immobilisations incorporelles et corporelles</v>
          </cell>
          <cell r="D313" t="str">
            <v xml:space="preserve">       A. Reprises d'amortissements et de réductions de valeur sur immobilisations incorporelles et corporelles</v>
          </cell>
        </row>
        <row r="314">
          <cell r="A314">
            <v>431</v>
          </cell>
          <cell r="B314" t="str">
            <v xml:space="preserve">       B. Terugneming van waardeverminderingen op financiële vaste activa</v>
          </cell>
          <cell r="C314" t="str">
            <v xml:space="preserve">       B. Reprises de réductions de valeur sur immobilisations financières</v>
          </cell>
          <cell r="D314" t="str">
            <v xml:space="preserve">       B. Reprises de réductions de valeur sur immobilisations financières</v>
          </cell>
        </row>
        <row r="315">
          <cell r="A315">
            <v>432</v>
          </cell>
          <cell r="B315" t="str">
            <v xml:space="preserve">       C. Terugneming van voorzieningen voor uitzonderlijke risico's en kosten</v>
          </cell>
          <cell r="C315" t="str">
            <v xml:space="preserve">       C. Reprises de provisions pour risques et charges exceptionnels</v>
          </cell>
          <cell r="D315" t="str">
            <v xml:space="preserve">       C. Reprises de provisions pour risques et charges exceptionnels</v>
          </cell>
        </row>
        <row r="316">
          <cell r="A316">
            <v>433</v>
          </cell>
          <cell r="B316" t="str">
            <v xml:space="preserve">       D. Meerwaarden bij de realisatie van vaste activa</v>
          </cell>
          <cell r="C316" t="str">
            <v xml:space="preserve">       D. Plus-values sur réalisation d'actifs immobilisés</v>
          </cell>
          <cell r="D316" t="str">
            <v xml:space="preserve">       D. Plus-values sur réalisation d'actifs immobilisés</v>
          </cell>
        </row>
        <row r="317">
          <cell r="A317">
            <v>434</v>
          </cell>
          <cell r="B317" t="str">
            <v xml:space="preserve">       E. Andere uitzonderlijke opbrengsten</v>
          </cell>
          <cell r="C317" t="str">
            <v xml:space="preserve">       E. Autres produits exceptionnels</v>
          </cell>
          <cell r="D317" t="str">
            <v xml:space="preserve">       E. Autres produits exceptionnels</v>
          </cell>
        </row>
        <row r="318">
          <cell r="A318">
            <v>435</v>
          </cell>
          <cell r="B318" t="str">
            <v>VIII. Uitzonderlijke kosten</v>
          </cell>
          <cell r="C318" t="str">
            <v xml:space="preserve"> VIII. Charges exceptionnelles.</v>
          </cell>
          <cell r="D318" t="str">
            <v xml:space="preserve"> VIII. Charges exceptionnelles.</v>
          </cell>
        </row>
        <row r="319">
          <cell r="A319">
            <v>436</v>
          </cell>
          <cell r="B319" t="str">
            <v xml:space="preserve">       A. Uitzonderlijke afschrijvingen en waardeverminderingen op oprichtingskosten, op immateriële en materiële vaste activa</v>
          </cell>
          <cell r="C319" t="str">
            <v xml:space="preserve">       A. Amortissements et réductions de valeur exceptionnels sur frais d'établissement, sur immobilisations incorporelles et corporelles</v>
          </cell>
          <cell r="D319" t="str">
            <v xml:space="preserve">       A. Amortissements et réductions de valeur exceptionnels sur frais d'établissement, sur immobilisations incorporelles et corporelles</v>
          </cell>
        </row>
        <row r="320">
          <cell r="A320">
            <v>437</v>
          </cell>
          <cell r="B320" t="str">
            <v xml:space="preserve">       B. Waardeverminderingen op financiële vaste activa</v>
          </cell>
          <cell r="C320" t="str">
            <v xml:space="preserve">       B. Réductions de valeur sur immobilisations financières </v>
          </cell>
          <cell r="D320" t="str">
            <v xml:space="preserve">       B. Réductions de valeur sur immobilisations financières </v>
          </cell>
        </row>
        <row r="321">
          <cell r="A321">
            <v>438</v>
          </cell>
          <cell r="B321" t="str">
            <v xml:space="preserve">       C. Voorzieningen voor uitzonderlijke risico's en kosten (toevoegingen +, bestedingen -)</v>
          </cell>
          <cell r="C321" t="str">
            <v xml:space="preserve">       C. Provisions pour risques et charges exceptionnels</v>
          </cell>
          <cell r="D321" t="str">
            <v xml:space="preserve">       C. Provisions pour risques et charges exceptionnels</v>
          </cell>
        </row>
        <row r="322">
          <cell r="A322">
            <v>439</v>
          </cell>
          <cell r="B322" t="str">
            <v xml:space="preserve">       D. Minderwaarden bij de realisatie van vaste activa</v>
          </cell>
          <cell r="C322" t="str">
            <v xml:space="preserve">       D. Moins-values sur réalisation d'actifs immobilisés </v>
          </cell>
          <cell r="D322" t="str">
            <v xml:space="preserve">       D. Moins-values sur réalisation d'actifs immobilisés </v>
          </cell>
        </row>
        <row r="323">
          <cell r="A323">
            <v>440</v>
          </cell>
          <cell r="B323" t="str">
            <v xml:space="preserve">       E. Andere uitzonderlijke kosten</v>
          </cell>
          <cell r="C323" t="str">
            <v xml:space="preserve">       E. Autres charges exceptionnelles</v>
          </cell>
          <cell r="D323" t="str">
            <v xml:space="preserve">       E. Autres charges exceptionnelles</v>
          </cell>
        </row>
        <row r="324">
          <cell r="A324">
            <v>441</v>
          </cell>
          <cell r="B324" t="str">
            <v xml:space="preserve">       F. Als herstructureringskosten geactiveerde uitzonderlijke kosten (-)</v>
          </cell>
          <cell r="C324" t="str">
            <v xml:space="preserve">       F. Charges exceptionnelles portées à l'actif au titre de frais de restructuration (-)</v>
          </cell>
          <cell r="D324" t="str">
            <v xml:space="preserve">       F. Charges exceptionnelles portées à l'actif au titre de frais de restructuration (-)</v>
          </cell>
        </row>
        <row r="325">
          <cell r="A325">
            <v>442</v>
          </cell>
          <cell r="B325" t="str">
            <v xml:space="preserve">   IX. Winst van het boekjaar vóór belasting</v>
          </cell>
          <cell r="C325" t="str">
            <v xml:space="preserve">   IX. Bénéfice de l'exercice avant impôts</v>
          </cell>
          <cell r="D325" t="str">
            <v xml:space="preserve">   IX. Bénéfice de l'exercice avant impôts</v>
          </cell>
        </row>
        <row r="326">
          <cell r="A326">
            <v>443</v>
          </cell>
          <cell r="B326" t="str">
            <v xml:space="preserve">        Verlies van het boekj. vóór belasting</v>
          </cell>
          <cell r="C326" t="str">
            <v xml:space="preserve">       Perte de l'exercice avant impôts</v>
          </cell>
          <cell r="D326" t="str">
            <v xml:space="preserve">       Perte de l'exercice avant impôts</v>
          </cell>
        </row>
        <row r="327">
          <cell r="A327">
            <v>444</v>
          </cell>
          <cell r="B327" t="str">
            <v xml:space="preserve">   IX bis. A. Onttrekking aan de uitgestelde belastingen</v>
          </cell>
          <cell r="C327" t="str">
            <v xml:space="preserve">   IX bis. A. Prélèvements sur les impôts différés      </v>
          </cell>
          <cell r="D327" t="str">
            <v xml:space="preserve">   IX bis. A. Prélèvements sur les impôts différés      </v>
          </cell>
        </row>
        <row r="328">
          <cell r="A328">
            <v>445</v>
          </cell>
          <cell r="B328" t="str">
            <v xml:space="preserve">           B. Overboeking naar de uitgestelde belastingen</v>
          </cell>
          <cell r="C328" t="str">
            <v xml:space="preserve">           B. Transfert aux impôts différés        </v>
          </cell>
          <cell r="D328" t="str">
            <v xml:space="preserve">           B. Transfert aux impôts différés        </v>
          </cell>
        </row>
        <row r="329">
          <cell r="A329">
            <v>446</v>
          </cell>
          <cell r="B329" t="str">
            <v xml:space="preserve">    X. Belastingen op het resultaat</v>
          </cell>
          <cell r="C329" t="str">
            <v xml:space="preserve">    X. Impôts sur le résultat        </v>
          </cell>
          <cell r="D329" t="str">
            <v xml:space="preserve">    X. Impôts sur le résultat        </v>
          </cell>
        </row>
        <row r="330">
          <cell r="A330">
            <v>447</v>
          </cell>
          <cell r="B330" t="str">
            <v xml:space="preserve">       A. Belastingen</v>
          </cell>
          <cell r="C330" t="str">
            <v xml:space="preserve">       A. Impôts</v>
          </cell>
          <cell r="D330" t="str">
            <v xml:space="preserve">       A. Impôts</v>
          </cell>
        </row>
        <row r="331">
          <cell r="A331">
            <v>448</v>
          </cell>
          <cell r="B331" t="str">
            <v xml:space="preserve">       B. Regularisering van belastingen en terugneming van voorzieningen voor belastingen</v>
          </cell>
          <cell r="C331" t="str">
            <v xml:space="preserve">       B. Régularisations d'impôts et reprises de provisions fiscales          </v>
          </cell>
          <cell r="D331" t="str">
            <v xml:space="preserve">       B. Régularisations d'impôts et reprises de provisions fiscales          </v>
          </cell>
        </row>
        <row r="332">
          <cell r="A332">
            <v>449</v>
          </cell>
          <cell r="B332" t="str">
            <v xml:space="preserve">   XI. Winst van het boekjaar</v>
          </cell>
          <cell r="C332" t="str">
            <v xml:space="preserve">   XI. Bénéfice de l'exercice        </v>
          </cell>
          <cell r="D332" t="str">
            <v xml:space="preserve">   XI. Bénéfice de l'exercice        </v>
          </cell>
        </row>
        <row r="333">
          <cell r="A333">
            <v>450</v>
          </cell>
          <cell r="B333" t="str">
            <v xml:space="preserve">       Verlies van het boekjaar</v>
          </cell>
          <cell r="C333" t="str">
            <v xml:space="preserve">       Perte de l'exercice         </v>
          </cell>
          <cell r="D333" t="str">
            <v xml:space="preserve">       Perte de l'exercice         </v>
          </cell>
        </row>
        <row r="334">
          <cell r="A334">
            <v>451</v>
          </cell>
          <cell r="B334" t="str">
            <v xml:space="preserve">  XII. Onttrekking aan de belastingvrije reserves</v>
          </cell>
          <cell r="C334" t="str">
            <v xml:space="preserve">  XII. Prélèvements sur les réserves immunisées</v>
          </cell>
          <cell r="D334" t="str">
            <v xml:space="preserve">  XII. Prélèvements sur les réserves immunisées</v>
          </cell>
        </row>
        <row r="335">
          <cell r="A335">
            <v>452</v>
          </cell>
          <cell r="B335" t="str">
            <v xml:space="preserve">       Overboeking naar de belastingvrije reserves</v>
          </cell>
          <cell r="C335" t="str">
            <v xml:space="preserve">       Transfert aux réserves immunisées      </v>
          </cell>
          <cell r="D335" t="str">
            <v xml:space="preserve">       Transfert aux réserves immunisées      </v>
          </cell>
        </row>
        <row r="336">
          <cell r="A336">
            <v>453</v>
          </cell>
          <cell r="B336" t="str">
            <v xml:space="preserve"> XIII. Te bestemmen winst van het boekjaar</v>
          </cell>
          <cell r="C336" t="str">
            <v xml:space="preserve"> XIII. Bénéfice de l'exercice à affecter</v>
          </cell>
          <cell r="D336" t="str">
            <v xml:space="preserve"> XIII. Bénéfice de l'exercice à affecter</v>
          </cell>
        </row>
        <row r="337">
          <cell r="A337">
            <v>454</v>
          </cell>
          <cell r="B337" t="str">
            <v xml:space="preserve">       Te verwerken verlies van het boekjaar</v>
          </cell>
          <cell r="C337" t="str">
            <v xml:space="preserve">       Perte de l'exercice à affecter</v>
          </cell>
          <cell r="D337" t="str">
            <v xml:space="preserve">       Perte de l'exercice à affecter</v>
          </cell>
        </row>
        <row r="338">
          <cell r="A338">
            <v>455</v>
          </cell>
          <cell r="D338">
            <v>0</v>
          </cell>
        </row>
      </sheetData>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03"/>
      <sheetName val="Budget 2004"/>
      <sheetName val="Codes des IM"/>
      <sheetName val="Résultats par IM &amp; par Groupe"/>
    </sheetNames>
    <sheetDataSet>
      <sheetData sheetId="0" refreshError="1"/>
      <sheetData sheetId="1" refreshError="1"/>
      <sheetData sheetId="2" refreshError="1">
        <row r="2">
          <cell r="B2" t="str">
            <v>INTERCOMMUNALES</v>
          </cell>
          <cell r="C2" t="str">
            <v>CODES</v>
          </cell>
          <cell r="D2" t="str">
            <v>CODES</v>
          </cell>
        </row>
        <row r="3">
          <cell r="B3" t="str">
            <v>(IN100)</v>
          </cell>
          <cell r="D3" t="str">
            <v>Langues</v>
          </cell>
        </row>
        <row r="4">
          <cell r="B4" t="str">
            <v>Imea</v>
          </cell>
          <cell r="C4">
            <v>2911</v>
          </cell>
          <cell r="D4">
            <v>1</v>
          </cell>
        </row>
        <row r="5">
          <cell r="B5" t="str">
            <v>Intergem</v>
          </cell>
          <cell r="C5">
            <v>3811</v>
          </cell>
          <cell r="D5">
            <v>1</v>
          </cell>
        </row>
        <row r="6">
          <cell r="B6" t="str">
            <v>Iveka</v>
          </cell>
          <cell r="C6">
            <v>4211</v>
          </cell>
          <cell r="D6">
            <v>1</v>
          </cell>
        </row>
        <row r="7">
          <cell r="D7">
            <v>1</v>
          </cell>
        </row>
        <row r="8">
          <cell r="B8" t="str">
            <v>Imewo</v>
          </cell>
          <cell r="C8">
            <v>3001</v>
          </cell>
          <cell r="D8">
            <v>1</v>
          </cell>
        </row>
        <row r="9">
          <cell r="B9" t="str">
            <v>Gaselwest</v>
          </cell>
          <cell r="C9">
            <v>2201</v>
          </cell>
          <cell r="D9">
            <v>1</v>
          </cell>
        </row>
        <row r="10">
          <cell r="B10" t="str">
            <v>Iverlek</v>
          </cell>
          <cell r="C10">
            <v>4311</v>
          </cell>
          <cell r="D10">
            <v>1</v>
          </cell>
        </row>
        <row r="11">
          <cell r="D11">
            <v>1</v>
          </cell>
        </row>
        <row r="12">
          <cell r="B12" t="str">
            <v>Sibelgas N</v>
          </cell>
          <cell r="C12">
            <v>4802</v>
          </cell>
          <cell r="D12">
            <v>1</v>
          </cell>
        </row>
        <row r="13">
          <cell r="B13" t="str">
            <v>Sibelga</v>
          </cell>
          <cell r="C13">
            <v>3300</v>
          </cell>
          <cell r="D13">
            <v>2</v>
          </cell>
        </row>
        <row r="14">
          <cell r="C14">
            <v>4801</v>
          </cell>
          <cell r="D14">
            <v>2</v>
          </cell>
        </row>
        <row r="15">
          <cell r="B15" t="str">
            <v>Sedilec</v>
          </cell>
          <cell r="C15">
            <v>4600</v>
          </cell>
          <cell r="D15">
            <v>2</v>
          </cell>
        </row>
        <row r="16">
          <cell r="B16" t="str">
            <v>Ieh</v>
          </cell>
          <cell r="C16">
            <v>2500</v>
          </cell>
          <cell r="D16">
            <v>2</v>
          </cell>
        </row>
        <row r="17">
          <cell r="B17" t="str">
            <v>Simogel</v>
          </cell>
          <cell r="C17">
            <v>4900</v>
          </cell>
          <cell r="D17">
            <v>2</v>
          </cell>
        </row>
        <row r="18">
          <cell r="B18" t="str">
            <v>Ideg</v>
          </cell>
          <cell r="C18">
            <v>2300</v>
          </cell>
          <cell r="D18">
            <v>2</v>
          </cell>
        </row>
        <row r="19">
          <cell r="B19" t="str">
            <v>Interlux</v>
          </cell>
          <cell r="C19">
            <v>3900</v>
          </cell>
          <cell r="D19">
            <v>2</v>
          </cell>
        </row>
        <row r="20">
          <cell r="B20" t="str">
            <v>Interest</v>
          </cell>
          <cell r="C20">
            <v>3500</v>
          </cell>
          <cell r="D20">
            <v>2</v>
          </cell>
        </row>
        <row r="21">
          <cell r="D21">
            <v>2</v>
          </cell>
        </row>
        <row r="22">
          <cell r="B22" t="str">
            <v>Intermosane</v>
          </cell>
          <cell r="C22">
            <v>4002</v>
          </cell>
          <cell r="D22">
            <v>2</v>
          </cell>
        </row>
        <row r="28">
          <cell r="A28">
            <v>1</v>
          </cell>
          <cell r="B28" t="str">
            <v>Ontwerp van boekhoudplan DNB - volledige versie</v>
          </cell>
          <cell r="C28" t="str">
            <v>Projet de Plan Comptable GRD - version complète</v>
          </cell>
          <cell r="D28" t="str">
            <v>Projet de Plan Comptable GRD - version complète</v>
          </cell>
        </row>
        <row r="29">
          <cell r="A29">
            <v>2</v>
          </cell>
          <cell r="B29" t="str">
            <v>Kosten voor het gebruik van het distributienet, te verdelen tussen de klantengroepen</v>
          </cell>
          <cell r="C29" t="str">
            <v>Frais d’utilisation du réseau de distribution à répartir entre groupes de clients</v>
          </cell>
          <cell r="D29" t="str">
            <v>Frais d’utilisation du réseau de distribution à répartir entre groupes de clients</v>
          </cell>
        </row>
        <row r="30">
          <cell r="A30">
            <v>3</v>
          </cell>
          <cell r="B30" t="str">
            <v>Aansluiting op het distributienet:</v>
          </cell>
          <cell r="C30" t="str">
            <v>Coût des raccordements au réseau de distribution</v>
          </cell>
          <cell r="D30" t="str">
            <v>Coût des raccordements au réseau de distribution</v>
          </cell>
        </row>
        <row r="31">
          <cell r="A31">
            <v>4</v>
          </cell>
          <cell r="B31" t="str">
            <v>Kosten voor de uitvoering en het gebruik van de aansluiting</v>
          </cell>
          <cell r="C31" t="str">
            <v>Raccordements : coûts de réalisation &amp; d'utilisation</v>
          </cell>
          <cell r="D31" t="str">
            <v>Raccordements : coûts de réalisation &amp; d'utilisation</v>
          </cell>
        </row>
        <row r="32">
          <cell r="A32">
            <v>5</v>
          </cell>
          <cell r="B32" t="str">
            <v>Huur meetapparaat</v>
          </cell>
          <cell r="C32" t="str">
            <v>Raccordements : coût des appareils de mesurage donnés en location</v>
          </cell>
          <cell r="D32" t="str">
            <v>Raccordements : coût des appareils de mesurage donnés en location</v>
          </cell>
        </row>
        <row r="33">
          <cell r="A33">
            <v>6</v>
          </cell>
          <cell r="B33" t="str">
            <v>Huur uitrustingen voor transformatie, compensatie blindvermogen, filtreren spanningsgolf</v>
          </cell>
          <cell r="C33" t="str">
            <v>Raccordements : coût équipements de transformation, compensation énergie réactive ou de filtrage ..</v>
          </cell>
          <cell r="D33" t="str">
            <v>Raccordements : coût équipements de transformation, compensation énergie réactive ou de filtrage ..</v>
          </cell>
        </row>
        <row r="34">
          <cell r="A34">
            <v>7</v>
          </cell>
          <cell r="B34" t="str">
            <v>Huur bijkomende beveiligingsuitrustingen, bijkomende uitrustingen voor alarmsignalisaties, metingen, meteropnames, tele-acties en/of TCC.</v>
          </cell>
          <cell r="C34" t="str">
            <v>Raccordements : coût équipements protection complé., équip. complé. pour signal. alarmes …</v>
          </cell>
          <cell r="D34" t="str">
            <v>Raccordements : coût équipements protection complé., équip. complé. pour signal. alarmes …</v>
          </cell>
        </row>
        <row r="35">
          <cell r="A35">
            <v>8</v>
          </cell>
          <cell r="B35" t="str">
            <v xml:space="preserve">Kosten voor het gebruik van het distributienet </v>
          </cell>
          <cell r="C35" t="str">
            <v>Coût de l’utilisation du réseau de distribution</v>
          </cell>
          <cell r="D35" t="str">
            <v>Coût de l’utilisation du réseau de distribution</v>
          </cell>
        </row>
        <row r="36">
          <cell r="A36">
            <v>9</v>
          </cell>
          <cell r="B36" t="str">
            <v>Dossierkosten</v>
          </cell>
          <cell r="C36" t="str">
            <v>Coûts de dossier</v>
          </cell>
          <cell r="D36" t="str">
            <v>Coûts de dossier</v>
          </cell>
        </row>
        <row r="37">
          <cell r="A37">
            <v>10</v>
          </cell>
          <cell r="B37" t="str">
            <v>Kosten voor technische diensten</v>
          </cell>
          <cell r="C37" t="str">
            <v>Frais des services techniques</v>
          </cell>
          <cell r="D37" t="str">
            <v>Frais des services techniques</v>
          </cell>
        </row>
        <row r="38">
          <cell r="A38">
            <v>11</v>
          </cell>
          <cell r="B38" t="str">
            <v>Kosten voor algemene diensten</v>
          </cell>
          <cell r="C38" t="str">
            <v>Frais des services généraux</v>
          </cell>
          <cell r="D38" t="str">
            <v>Frais des services généraux</v>
          </cell>
        </row>
        <row r="39">
          <cell r="A39">
            <v>12</v>
          </cell>
          <cell r="B39" t="str">
            <v>Kosten voor klantenbeheer</v>
          </cell>
          <cell r="C39" t="str">
            <v>Frais de gestion de la clientèle</v>
          </cell>
          <cell r="D39" t="str">
            <v>Frais de gestion de la clientèle</v>
          </cell>
        </row>
        <row r="40">
          <cell r="A40">
            <v>13</v>
          </cell>
          <cell r="B40" t="str">
            <v>Diverse vergoedingen en bijdragen</v>
          </cell>
          <cell r="C40" t="str">
            <v>Redevances et cotisations diverses</v>
          </cell>
          <cell r="D40" t="str">
            <v>Redevances et cotisations diverses</v>
          </cell>
        </row>
        <row r="41">
          <cell r="A41">
            <v>14</v>
          </cell>
          <cell r="B41" t="str">
            <v>Financiële resultaten</v>
          </cell>
          <cell r="C41" t="str">
            <v>Résultats financiers</v>
          </cell>
          <cell r="D41" t="str">
            <v>Résultats financiers</v>
          </cell>
        </row>
        <row r="42">
          <cell r="A42">
            <v>15</v>
          </cell>
          <cell r="B42" t="str">
            <v>Kosten voor installaties buiten de infrastructuur (Afschrijvingen)</v>
          </cell>
          <cell r="C42" t="str">
            <v>Coûts des installations hors infrastructure (Amortissements)</v>
          </cell>
          <cell r="D42" t="str">
            <v>Coûts des installations hors infrastructure (Amortissements)</v>
          </cell>
        </row>
        <row r="43">
          <cell r="A43">
            <v>16</v>
          </cell>
          <cell r="B43" t="str">
            <v>Resultaat van werkzaamheden voor rekening van derden</v>
          </cell>
          <cell r="C43" t="str">
            <v>Résultat des travaux pour compte de tiers</v>
          </cell>
          <cell r="D43" t="str">
            <v>Résultat des travaux pour compte de tiers</v>
          </cell>
        </row>
        <row r="44">
          <cell r="A44">
            <v>17</v>
          </cell>
          <cell r="B44" t="str">
            <v>Bijstandskosten</v>
          </cell>
          <cell r="C44" t="str">
            <v>Frais d'assistance</v>
          </cell>
          <cell r="D44" t="str">
            <v>Frais d'assistance</v>
          </cell>
        </row>
        <row r="45">
          <cell r="A45">
            <v>18</v>
          </cell>
          <cell r="B45" t="str">
            <v>Overgeboekte kosten</v>
          </cell>
          <cell r="C45" t="str">
            <v>Frais transférés</v>
          </cell>
          <cell r="D45" t="str">
            <v>Frais transférés</v>
          </cell>
        </row>
        <row r="46">
          <cell r="A46">
            <v>19</v>
          </cell>
          <cell r="B46" t="str">
            <v>Kosten overgeboekt naar vaste activa</v>
          </cell>
          <cell r="C46" t="str">
            <v>Frais transférés aux immobilisations</v>
          </cell>
          <cell r="D46" t="str">
            <v>Frais transférés aux immobilisations</v>
          </cell>
        </row>
        <row r="47">
          <cell r="A47">
            <v>20</v>
          </cell>
          <cell r="B47" t="str">
            <v>Kosten overgeboekt naar andere exploitatierekeningen</v>
          </cell>
          <cell r="C47" t="str">
            <v>Frais transférés aux autres comptes d’exploitation</v>
          </cell>
          <cell r="D47" t="str">
            <v>Frais transférés aux autres comptes d’exploitation</v>
          </cell>
        </row>
        <row r="48">
          <cell r="A48">
            <v>21</v>
          </cell>
          <cell r="B48" t="str">
            <v>Kosten voor het gebruik van het transportnet en van de bijbehorende ondersteunende diensten</v>
          </cell>
          <cell r="C48" t="str">
            <v>Coûts d'utilisation du réseau de transport et des services auxiliaires y afférents</v>
          </cell>
          <cell r="D48" t="str">
            <v>Coûts d'utilisation du réseau de transport et des services auxiliaires y afférents</v>
          </cell>
        </row>
        <row r="49">
          <cell r="A49">
            <v>22</v>
          </cell>
          <cell r="B49" t="str">
            <v>Basistarief</v>
          </cell>
          <cell r="C49" t="str">
            <v>Tarif de base</v>
          </cell>
          <cell r="D49" t="str">
            <v>Tarif de base</v>
          </cell>
        </row>
        <row r="50">
          <cell r="A50">
            <v>23</v>
          </cell>
          <cell r="B50" t="str">
            <v xml:space="preserve">Systeemdiensten </v>
          </cell>
          <cell r="C50" t="str">
            <v>Services système</v>
          </cell>
          <cell r="D50" t="str">
            <v>Services système</v>
          </cell>
        </row>
        <row r="51">
          <cell r="A51">
            <v>24</v>
          </cell>
          <cell r="B51" t="str">
            <v>Netverliezen</v>
          </cell>
          <cell r="C51" t="str">
            <v>Pertes sur réseau</v>
          </cell>
          <cell r="D51" t="str">
            <v>Pertes sur réseau</v>
          </cell>
        </row>
        <row r="52">
          <cell r="A52">
            <v>25</v>
          </cell>
          <cell r="B52" t="str">
            <v>Kosten voor de studie, de aanleg en het onderhoud van de infrastructuur:</v>
          </cell>
          <cell r="C52" t="str">
            <v>Coûts d'étude, de construction et d'entretien de l'infrastructure:</v>
          </cell>
          <cell r="D52" t="str">
            <v>Coûts d'étude, de construction et d'entretien de l'infrastructure:</v>
          </cell>
        </row>
        <row r="53">
          <cell r="A53">
            <v>26</v>
          </cell>
          <cell r="B53" t="str">
            <v>Studies</v>
          </cell>
          <cell r="C53" t="str">
            <v>Etudes</v>
          </cell>
          <cell r="D53" t="str">
            <v>Etudes</v>
          </cell>
        </row>
        <row r="54">
          <cell r="A54">
            <v>27</v>
          </cell>
          <cell r="B54" t="str">
            <v>Onderstations voor transformatie</v>
          </cell>
          <cell r="C54" t="str">
            <v>Sous-stations de transformation</v>
          </cell>
          <cell r="D54" t="str">
            <v>Sous-stations de transformation</v>
          </cell>
        </row>
        <row r="55">
          <cell r="A55">
            <v>28</v>
          </cell>
          <cell r="B55" t="str">
            <v>Terreinen</v>
          </cell>
          <cell r="C55" t="str">
            <v>Terrains</v>
          </cell>
          <cell r="D55" t="str">
            <v>Terrains</v>
          </cell>
        </row>
        <row r="56">
          <cell r="A56">
            <v>29</v>
          </cell>
          <cell r="B56" t="str">
            <v>Gebouwen</v>
          </cell>
          <cell r="C56" t="str">
            <v>Batiments</v>
          </cell>
          <cell r="D56" t="str">
            <v>Batiments</v>
          </cell>
        </row>
        <row r="57">
          <cell r="A57">
            <v>30</v>
          </cell>
          <cell r="B57" t="str">
            <v>Uitrustingen</v>
          </cell>
          <cell r="C57" t="str">
            <v>Equipement</v>
          </cell>
          <cell r="D57" t="str">
            <v>Equipement</v>
          </cell>
        </row>
        <row r="58">
          <cell r="A58">
            <v>31</v>
          </cell>
          <cell r="B58" t="str">
            <v>TCC</v>
          </cell>
          <cell r="C58" t="str">
            <v>TCC</v>
          </cell>
          <cell r="D58" t="str">
            <v>TCC</v>
          </cell>
        </row>
        <row r="59">
          <cell r="A59">
            <v>32</v>
          </cell>
          <cell r="B59" t="str">
            <v>Uitrustingen voor afstandsverwerking</v>
          </cell>
          <cell r="C59" t="str">
            <v>Equipement de télégestion</v>
          </cell>
          <cell r="D59" t="str">
            <v>Equipement de télégestion</v>
          </cell>
        </row>
        <row r="60">
          <cell r="A60">
            <v>33</v>
          </cell>
          <cell r="B60" t="str">
            <v>Meting</v>
          </cell>
          <cell r="C60" t="str">
            <v>Comptage</v>
          </cell>
          <cell r="D60" t="str">
            <v>Comptage</v>
          </cell>
        </row>
        <row r="61">
          <cell r="A61">
            <v>34</v>
          </cell>
          <cell r="B61" t="str">
            <v>Schade aan de installaties</v>
          </cell>
          <cell r="C61" t="str">
            <v>Dégâts aux installations</v>
          </cell>
          <cell r="D61" t="str">
            <v>Dégâts aux installations</v>
          </cell>
        </row>
        <row r="62">
          <cell r="A62">
            <v>35</v>
          </cell>
          <cell r="B62" t="str">
            <v>Demontage van de installaties</v>
          </cell>
          <cell r="C62" t="str">
            <v>Démontage d'installations</v>
          </cell>
          <cell r="D62" t="str">
            <v>Démontage d'installations</v>
          </cell>
        </row>
        <row r="63">
          <cell r="A63">
            <v>36</v>
          </cell>
          <cell r="B63" t="str">
            <v>Afschrijvingsvergoedingen (gebruiksinbrengen)</v>
          </cell>
          <cell r="C63" t="str">
            <v>Redevances d'amortissement (apports d'usage)</v>
          </cell>
          <cell r="D63" t="str">
            <v>Redevances d'amortissement (apports d'usage)</v>
          </cell>
        </row>
        <row r="64">
          <cell r="A64">
            <v>37</v>
          </cell>
          <cell r="B64" t="str">
            <v>Afschrijvingen</v>
          </cell>
          <cell r="C64" t="str">
            <v>Amortissements</v>
          </cell>
          <cell r="D64" t="str">
            <v>Amortissements</v>
          </cell>
        </row>
        <row r="65">
          <cell r="A65">
            <v>38</v>
          </cell>
          <cell r="B65" t="str">
            <v>MS-net</v>
          </cell>
          <cell r="C65" t="str">
            <v>Réseau MT</v>
          </cell>
          <cell r="D65" t="str">
            <v>Réseau MT</v>
          </cell>
        </row>
        <row r="66">
          <cell r="A66">
            <v>39</v>
          </cell>
          <cell r="B66" t="str">
            <v>Luchtlijnen</v>
          </cell>
          <cell r="C66" t="str">
            <v>Aérien</v>
          </cell>
          <cell r="D66" t="str">
            <v>Aérien</v>
          </cell>
        </row>
        <row r="67">
          <cell r="A67">
            <v>40</v>
          </cell>
          <cell r="B67" t="str">
            <v>Ondergrondse leidingen</v>
          </cell>
          <cell r="C67" t="str">
            <v>Souterrain</v>
          </cell>
          <cell r="D67" t="str">
            <v>Souterrain</v>
          </cell>
        </row>
        <row r="68">
          <cell r="A68">
            <v>41</v>
          </cell>
          <cell r="B68" t="str">
            <v>Signalisatie &amp; Bediening</v>
          </cell>
          <cell r="C68" t="str">
            <v>Signalisat. &amp; Commande</v>
          </cell>
          <cell r="D68" t="str">
            <v>Signalisat. &amp; Commande</v>
          </cell>
        </row>
        <row r="69">
          <cell r="A69">
            <v>42</v>
          </cell>
          <cell r="B69" t="str">
            <v>Kathodische bescherming</v>
          </cell>
          <cell r="C69" t="str">
            <v>Protection cathodique</v>
          </cell>
          <cell r="D69" t="str">
            <v>Protection cathodique</v>
          </cell>
        </row>
        <row r="70">
          <cell r="A70">
            <v>43</v>
          </cell>
          <cell r="B70" t="str">
            <v>Meting van uitwisselingen</v>
          </cell>
          <cell r="C70" t="str">
            <v>Comptage d'échange</v>
          </cell>
          <cell r="D70" t="str">
            <v>Comptage d'échange</v>
          </cell>
        </row>
        <row r="71">
          <cell r="A71">
            <v>44</v>
          </cell>
          <cell r="B71" t="str">
            <v>Schade aan de installaties</v>
          </cell>
          <cell r="C71" t="str">
            <v>Dégâts aux installations</v>
          </cell>
          <cell r="D71" t="str">
            <v>Dégâts aux installations</v>
          </cell>
        </row>
        <row r="72">
          <cell r="A72">
            <v>45</v>
          </cell>
          <cell r="B72" t="str">
            <v>Demontage van de installaties</v>
          </cell>
          <cell r="C72" t="str">
            <v>Démontage d'installations</v>
          </cell>
          <cell r="D72" t="str">
            <v>Démontage d'installations</v>
          </cell>
        </row>
        <row r="73">
          <cell r="A73">
            <v>46</v>
          </cell>
          <cell r="B73" t="str">
            <v>Afschrijvingsvergoedingen (gebruiksinbrengen)</v>
          </cell>
          <cell r="C73" t="str">
            <v>Redevances d'amortissement (apports d'usage)</v>
          </cell>
          <cell r="D73" t="str">
            <v>Redevances d'amortissement (apports d'usage)</v>
          </cell>
        </row>
        <row r="74">
          <cell r="A74">
            <v>47</v>
          </cell>
          <cell r="B74" t="str">
            <v>Afschrijvingen</v>
          </cell>
          <cell r="C74" t="str">
            <v>Amortissements</v>
          </cell>
          <cell r="D74" t="str">
            <v>Amortissements</v>
          </cell>
        </row>
        <row r="75">
          <cell r="A75">
            <v>48</v>
          </cell>
          <cell r="B75" t="str">
            <v>MS-aansluitingen &amp; -meters</v>
          </cell>
          <cell r="C75" t="str">
            <v>Raccordements &amp; compteurs MT</v>
          </cell>
          <cell r="D75" t="str">
            <v>Raccordements &amp; compteurs MT</v>
          </cell>
        </row>
        <row r="76">
          <cell r="A76">
            <v>49</v>
          </cell>
          <cell r="B76" t="str">
            <v>Aftakkingen</v>
          </cell>
          <cell r="C76" t="str">
            <v>Branchements</v>
          </cell>
          <cell r="D76" t="str">
            <v>Branchements</v>
          </cell>
        </row>
        <row r="77">
          <cell r="A77">
            <v>50</v>
          </cell>
          <cell r="B77" t="str">
            <v>Elektrische meting</v>
          </cell>
          <cell r="C77" t="str">
            <v>Comptage électrique</v>
          </cell>
          <cell r="D77" t="str">
            <v>Comptage électrique</v>
          </cell>
        </row>
        <row r="78">
          <cell r="A78">
            <v>51</v>
          </cell>
          <cell r="B78" t="str">
            <v>Uitrustingen voor afstandsverwerking</v>
          </cell>
          <cell r="C78" t="str">
            <v>Equipement de télégestion</v>
          </cell>
          <cell r="D78" t="str">
            <v>Equipement de télégestion</v>
          </cell>
        </row>
        <row r="79">
          <cell r="A79">
            <v>52</v>
          </cell>
          <cell r="B79" t="str">
            <v>Schade aan de installaties</v>
          </cell>
          <cell r="C79" t="str">
            <v>Dégâts aux installations</v>
          </cell>
          <cell r="D79" t="str">
            <v>Dégâts aux installations</v>
          </cell>
        </row>
        <row r="80">
          <cell r="A80">
            <v>53</v>
          </cell>
          <cell r="B80" t="str">
            <v>Demontage van de installaties</v>
          </cell>
          <cell r="C80" t="str">
            <v>Démontage d'installations</v>
          </cell>
          <cell r="D80" t="str">
            <v>Démontage d'installations</v>
          </cell>
        </row>
        <row r="81">
          <cell r="A81">
            <v>54</v>
          </cell>
          <cell r="B81" t="str">
            <v>Afschrijvingsvergoedingen (gebruiksinbrengen)</v>
          </cell>
          <cell r="C81" t="str">
            <v>Redevances d'amortissement (apports d'usage)</v>
          </cell>
          <cell r="D81" t="str">
            <v>Redevances d'amortissement (apports d'usage)</v>
          </cell>
        </row>
        <row r="82">
          <cell r="A82">
            <v>55</v>
          </cell>
          <cell r="B82" t="str">
            <v>Afschrijvingen</v>
          </cell>
          <cell r="C82" t="str">
            <v>Amortissements</v>
          </cell>
          <cell r="D82" t="str">
            <v>Amortissements</v>
          </cell>
        </row>
        <row r="83">
          <cell r="A83">
            <v>56</v>
          </cell>
          <cell r="B83" t="str">
            <v>Dispersiecabines en MS/LS-transformatiecabines</v>
          </cell>
          <cell r="C83" t="str">
            <v>Cabines de dispersion et de transformation MT/BT</v>
          </cell>
          <cell r="D83" t="str">
            <v>Cabines de dispersion et de transformation MT/BT</v>
          </cell>
        </row>
        <row r="84">
          <cell r="A84">
            <v>57</v>
          </cell>
          <cell r="B84" t="str">
            <v>Terreinen</v>
          </cell>
          <cell r="C84" t="str">
            <v>Terrains</v>
          </cell>
          <cell r="D84" t="str">
            <v>Terrains</v>
          </cell>
        </row>
        <row r="85">
          <cell r="A85">
            <v>58</v>
          </cell>
          <cell r="B85" t="str">
            <v>Gebouwen</v>
          </cell>
          <cell r="C85" t="str">
            <v>Bâtiment</v>
          </cell>
          <cell r="D85" t="str">
            <v>Bâtiment</v>
          </cell>
        </row>
        <row r="86">
          <cell r="A86">
            <v>59</v>
          </cell>
          <cell r="B86" t="str">
            <v>Uitrustingen</v>
          </cell>
          <cell r="C86" t="str">
            <v>Equipement</v>
          </cell>
          <cell r="D86" t="str">
            <v>Equipement</v>
          </cell>
        </row>
        <row r="87">
          <cell r="A87">
            <v>60</v>
          </cell>
          <cell r="B87" t="str">
            <v>Transformatoren</v>
          </cell>
          <cell r="C87" t="str">
            <v>Transformateurs</v>
          </cell>
          <cell r="D87" t="str">
            <v>Transformateurs</v>
          </cell>
        </row>
        <row r="88">
          <cell r="A88">
            <v>61</v>
          </cell>
          <cell r="B88" t="str">
            <v>Uitrustingen voor afstandsverwerking</v>
          </cell>
          <cell r="C88" t="str">
            <v>Equipement de télégestion</v>
          </cell>
          <cell r="D88" t="str">
            <v>Equipement de télégestion</v>
          </cell>
        </row>
        <row r="89">
          <cell r="A89">
            <v>62</v>
          </cell>
          <cell r="B89" t="str">
            <v>TCC</v>
          </cell>
          <cell r="C89" t="str">
            <v>TCC</v>
          </cell>
          <cell r="D89" t="str">
            <v>TCC</v>
          </cell>
        </row>
        <row r="90">
          <cell r="A90">
            <v>63</v>
          </cell>
          <cell r="B90" t="str">
            <v>Schade aan de installaties</v>
          </cell>
          <cell r="C90" t="str">
            <v>Dégâts aux installations</v>
          </cell>
          <cell r="D90" t="str">
            <v>Dégâts aux installations</v>
          </cell>
        </row>
        <row r="91">
          <cell r="A91">
            <v>64</v>
          </cell>
          <cell r="B91" t="str">
            <v>Demontage van de installaties</v>
          </cell>
          <cell r="C91" t="str">
            <v>Démontage d'installations</v>
          </cell>
          <cell r="D91" t="str">
            <v>Démontage d'installations</v>
          </cell>
        </row>
        <row r="92">
          <cell r="A92">
            <v>65</v>
          </cell>
          <cell r="B92" t="str">
            <v>Afschrijvingsvergoedingen (gebruiksinbrengen)</v>
          </cell>
          <cell r="C92" t="str">
            <v>Redevances d'amortissement (apports d'usage)</v>
          </cell>
          <cell r="D92" t="str">
            <v>Redevances d'amortissement (apports d'usage)</v>
          </cell>
        </row>
        <row r="93">
          <cell r="A93">
            <v>66</v>
          </cell>
          <cell r="B93" t="str">
            <v>Afschrijvingen</v>
          </cell>
          <cell r="C93" t="str">
            <v>Amortissements</v>
          </cell>
          <cell r="D93" t="str">
            <v>Amortissements</v>
          </cell>
        </row>
        <row r="94">
          <cell r="A94">
            <v>67</v>
          </cell>
          <cell r="B94" t="str">
            <v>LS-net</v>
          </cell>
          <cell r="C94" t="str">
            <v>Réseau BT</v>
          </cell>
          <cell r="D94" t="str">
            <v>Réseau BT</v>
          </cell>
        </row>
        <row r="95">
          <cell r="A95">
            <v>68</v>
          </cell>
          <cell r="B95" t="str">
            <v>Luchtlijnen</v>
          </cell>
          <cell r="C95" t="str">
            <v>Aérien</v>
          </cell>
          <cell r="D95" t="str">
            <v>Aérien</v>
          </cell>
        </row>
        <row r="96">
          <cell r="A96">
            <v>69</v>
          </cell>
          <cell r="B96" t="str">
            <v>Ondergrondse leidingen</v>
          </cell>
          <cell r="C96" t="str">
            <v>Souterrain</v>
          </cell>
          <cell r="D96" t="str">
            <v>Souterrain</v>
          </cell>
        </row>
        <row r="97">
          <cell r="A97">
            <v>70</v>
          </cell>
          <cell r="B97" t="str">
            <v>Schade aan de installaties</v>
          </cell>
          <cell r="C97" t="str">
            <v>Dégâts aux installations</v>
          </cell>
          <cell r="D97" t="str">
            <v>Dégâts aux installations</v>
          </cell>
        </row>
        <row r="98">
          <cell r="A98">
            <v>71</v>
          </cell>
          <cell r="B98" t="str">
            <v>Demontage van de installaties</v>
          </cell>
          <cell r="C98" t="str">
            <v>Démontage d'installations</v>
          </cell>
          <cell r="D98" t="str">
            <v>Démontage d'installations</v>
          </cell>
        </row>
        <row r="99">
          <cell r="A99">
            <v>72</v>
          </cell>
          <cell r="B99" t="str">
            <v>Afschrijvingsvergoedingen (gebruiksinbrengen)</v>
          </cell>
          <cell r="C99" t="str">
            <v>Redevances d'amortisqsement (apports d'usage)</v>
          </cell>
          <cell r="D99" t="str">
            <v>Redevances d'amortisqsement (apports d'usage)</v>
          </cell>
        </row>
        <row r="100">
          <cell r="A100">
            <v>73</v>
          </cell>
          <cell r="B100" t="str">
            <v>Afschrijvingen</v>
          </cell>
          <cell r="C100" t="str">
            <v>Amortissements</v>
          </cell>
          <cell r="D100" t="str">
            <v>Amortissements</v>
          </cell>
        </row>
        <row r="101">
          <cell r="A101">
            <v>74</v>
          </cell>
          <cell r="B101" t="str">
            <v>LS-aansluitingen &amp; -meters</v>
          </cell>
          <cell r="C101" t="str">
            <v>Raccordements &amp; compteurs BT</v>
          </cell>
          <cell r="D101" t="str">
            <v>Raccordements &amp; compteurs BT</v>
          </cell>
        </row>
        <row r="102">
          <cell r="A102">
            <v>75</v>
          </cell>
          <cell r="B102" t="str">
            <v>Aftakkingen</v>
          </cell>
          <cell r="C102" t="str">
            <v>Branchements</v>
          </cell>
          <cell r="D102" t="str">
            <v>Branchements</v>
          </cell>
        </row>
        <row r="103">
          <cell r="A103">
            <v>76</v>
          </cell>
          <cell r="B103" t="str">
            <v>Meetgroepen</v>
          </cell>
          <cell r="C103" t="str">
            <v>Groupes de comptage</v>
          </cell>
          <cell r="D103" t="str">
            <v>Groupes de comptage</v>
          </cell>
        </row>
        <row r="104">
          <cell r="A104">
            <v>77</v>
          </cell>
          <cell r="B104" t="str">
            <v>Uitrustingen voor afstandsverwerking</v>
          </cell>
          <cell r="C104" t="str">
            <v>Equipement de télégestion</v>
          </cell>
          <cell r="D104" t="str">
            <v>Equipement de télégestion</v>
          </cell>
        </row>
        <row r="105">
          <cell r="A105">
            <v>78</v>
          </cell>
          <cell r="B105" t="str">
            <v>Kosten voor het wijzigen van de spanning</v>
          </cell>
          <cell r="C105" t="str">
            <v>Coûts des changements de tension</v>
          </cell>
          <cell r="D105" t="str">
            <v>Coûts des changements de tension</v>
          </cell>
        </row>
        <row r="106">
          <cell r="A106">
            <v>79</v>
          </cell>
          <cell r="B106" t="str">
            <v>Schade aan de installaties</v>
          </cell>
          <cell r="C106" t="str">
            <v>Dégâts aux installations</v>
          </cell>
          <cell r="D106" t="str">
            <v>Dégâts aux installations</v>
          </cell>
        </row>
        <row r="107">
          <cell r="A107">
            <v>80</v>
          </cell>
          <cell r="B107" t="str">
            <v>Demontage van de installaties</v>
          </cell>
          <cell r="C107" t="str">
            <v>Démontage d'installations</v>
          </cell>
          <cell r="D107" t="str">
            <v>Démontage d'installations</v>
          </cell>
        </row>
        <row r="108">
          <cell r="A108">
            <v>81</v>
          </cell>
          <cell r="B108" t="str">
            <v>Afschrijvingsvergoedingen (gebruiksinbrengen)</v>
          </cell>
          <cell r="C108" t="str">
            <v>Redevances d'amortissement (apports d'usage)</v>
          </cell>
          <cell r="D108" t="str">
            <v>Redevances d'amortissement (apports d'usage)</v>
          </cell>
        </row>
        <row r="109">
          <cell r="A109">
            <v>82</v>
          </cell>
          <cell r="B109" t="str">
            <v>Afschrijvingen</v>
          </cell>
          <cell r="C109" t="str">
            <v>Amortissements</v>
          </cell>
          <cell r="D109" t="str">
            <v>Amortissements</v>
          </cell>
        </row>
        <row r="110">
          <cell r="A110">
            <v>83</v>
          </cell>
          <cell r="B110" t="str">
            <v>Andere kosten in verband met de infrastructuur</v>
          </cell>
          <cell r="C110" t="str">
            <v>Autres coûts relatifs à l'infrastructure</v>
          </cell>
          <cell r="D110" t="str">
            <v>Autres coûts relatifs à l'infrastructure</v>
          </cell>
        </row>
        <row r="111">
          <cell r="A111">
            <v>84</v>
          </cell>
          <cell r="B111" t="str">
            <v>Openbare verlichting (Vlaanderen &amp; Wallonië):</v>
          </cell>
          <cell r="C111" t="str">
            <v>Eclairage Public (Vlaanderen &amp; Wallonie):</v>
          </cell>
          <cell r="D111" t="str">
            <v>Eclairage Public (Vlaanderen &amp; Wallonie):</v>
          </cell>
        </row>
        <row r="112">
          <cell r="A112">
            <v>85</v>
          </cell>
          <cell r="B112" t="str">
            <v>Onderhoud van de openbare verlichting</v>
          </cell>
          <cell r="C112" t="str">
            <v>Entretien de l’éclairage public</v>
          </cell>
          <cell r="D112" t="str">
            <v>Entretien de l’éclairage public</v>
          </cell>
        </row>
        <row r="113">
          <cell r="A113">
            <v>86</v>
          </cell>
          <cell r="B113" t="str">
            <v>Facturering van het onderhoud van de openbare verlichting</v>
          </cell>
          <cell r="C113" t="str">
            <v>Facturation de l'entretien de l’éclairage public</v>
          </cell>
          <cell r="D113" t="str">
            <v>Facturation de l'entretien de l’éclairage public</v>
          </cell>
        </row>
        <row r="114">
          <cell r="A114">
            <v>87</v>
          </cell>
          <cell r="B114" t="str">
            <v>Kosten voor de aanleg van openbare verlichting</v>
          </cell>
          <cell r="C114" t="str">
            <v>Coût de la construction de l’éclairage public</v>
          </cell>
          <cell r="D114" t="str">
            <v>Coût de la construction de l’éclairage public</v>
          </cell>
        </row>
        <row r="115">
          <cell r="A115">
            <v>88</v>
          </cell>
          <cell r="B115" t="str">
            <v>Facturering van de aanleg van openbare verlichting</v>
          </cell>
          <cell r="C115" t="str">
            <v>Facturation de la construction de l’éclairage public</v>
          </cell>
          <cell r="D115" t="str">
            <v>Facturation de la construction de l’éclairage public</v>
          </cell>
        </row>
        <row r="116">
          <cell r="A116">
            <v>89</v>
          </cell>
          <cell r="B116" t="str">
            <v>Kosten in verband met openbare-dienstverplichtingen</v>
          </cell>
          <cell r="C116" t="str">
            <v>Coûts liés aux obligations de service public</v>
          </cell>
          <cell r="D116" t="str">
            <v>Coûts liés aux obligations de service public</v>
          </cell>
        </row>
        <row r="117">
          <cell r="A117">
            <v>90</v>
          </cell>
          <cell r="B117" t="str">
            <v>Kosten in verband met de beschermde klanten</v>
          </cell>
          <cell r="C117" t="str">
            <v>Coûts liés à la clientèle protégée</v>
          </cell>
          <cell r="D117" t="str">
            <v>Coûts liés à la clientèle protégée</v>
          </cell>
        </row>
        <row r="118">
          <cell r="A118">
            <v>91</v>
          </cell>
          <cell r="B118" t="str">
            <v>Onderhoud, beheer en afschrijvingen van de budgetmeters</v>
          </cell>
          <cell r="C118" t="str">
            <v>Entretien, gestion et amortissements des compteurs à budget</v>
          </cell>
          <cell r="D118" t="str">
            <v>Entretien, gestion et amortissements des compteurs à budget</v>
          </cell>
        </row>
        <row r="119">
          <cell r="A119">
            <v>92</v>
          </cell>
          <cell r="B119" t="str">
            <v>Plaatsen van vermogenbegrenzers</v>
          </cell>
          <cell r="C119" t="str">
            <v>Placement de limiteurs de puissance</v>
          </cell>
          <cell r="D119" t="str">
            <v>Placement de limiteurs de puissance</v>
          </cell>
        </row>
        <row r="120">
          <cell r="A120">
            <v>93</v>
          </cell>
          <cell r="B120" t="str">
            <v>Levering van elektriciteit aan de beschermde klanten</v>
          </cell>
          <cell r="C120" t="str">
            <v>Fourniture d’électricité à la clientèle protégée</v>
          </cell>
          <cell r="D120" t="str">
            <v>Fourniture d’électricité à la clientèle protégée</v>
          </cell>
        </row>
        <row r="121">
          <cell r="A121">
            <v>94</v>
          </cell>
          <cell r="B121" t="str">
            <v>Levering van elektriciteit aan een specifiek sociaal tarief</v>
          </cell>
          <cell r="C121" t="str">
            <v>Fourniture d’électricité à un tarif social spécifique</v>
          </cell>
          <cell r="D121" t="str">
            <v>Fourniture d’électricité à un tarif social spécifique</v>
          </cell>
        </row>
        <row r="122">
          <cell r="A122">
            <v>95</v>
          </cell>
          <cell r="B122" t="str">
            <v>Waardeverminderingen en minderwaarden op de realisatie van handelsvorderingen - beschermde klanten</v>
          </cell>
          <cell r="C122" t="str">
            <v>Réductions de valeur et moins values sur réalisation de créances commerciales - clientèle protégée</v>
          </cell>
          <cell r="D122" t="str">
            <v>Réductions de valeur et moins values sur réalisation de créances commerciales - clientèle protégée</v>
          </cell>
        </row>
        <row r="123">
          <cell r="A123">
            <v>96</v>
          </cell>
          <cell r="B123" t="str">
            <v>REG-acties</v>
          </cell>
          <cell r="C123" t="str">
            <v>Actions URE</v>
          </cell>
          <cell r="D123" t="str">
            <v>Actions URE</v>
          </cell>
        </row>
        <row r="124">
          <cell r="A124">
            <v>97</v>
          </cell>
          <cell r="B124" t="str">
            <v>Openbare Verlichting (Centrum)</v>
          </cell>
          <cell r="C124" t="str">
            <v>Eclairage Public (Centre)</v>
          </cell>
          <cell r="D124" t="str">
            <v>Eclairage Public (Centre)</v>
          </cell>
        </row>
        <row r="125">
          <cell r="A125">
            <v>98</v>
          </cell>
          <cell r="B125" t="str">
            <v>Onderhoud van de openbare verlichting</v>
          </cell>
          <cell r="C125" t="str">
            <v>Entretien de l’éclairage public</v>
          </cell>
          <cell r="D125" t="str">
            <v>Entretien de l’éclairage public</v>
          </cell>
        </row>
        <row r="126">
          <cell r="A126">
            <v>99</v>
          </cell>
          <cell r="B126" t="str">
            <v>Facturering van het onderhoud van de openbare verlichting</v>
          </cell>
          <cell r="C126" t="str">
            <v>Facturation de l'entretien de l’éclairage public</v>
          </cell>
          <cell r="D126" t="str">
            <v>Facturation de l'entretien de l’éclairage public</v>
          </cell>
        </row>
        <row r="127">
          <cell r="A127">
            <v>100</v>
          </cell>
          <cell r="B127" t="str">
            <v>Levering van energie voor de openbare verlichting (Centrum)</v>
          </cell>
          <cell r="C127" t="str">
            <v>Fourniture d'énergie pour l'éclairage public (Centre)</v>
          </cell>
          <cell r="D127" t="str">
            <v>Fourniture d'énergie pour l'éclairage public (Centre)</v>
          </cell>
        </row>
        <row r="128">
          <cell r="A128">
            <v>101</v>
          </cell>
          <cell r="B128" t="str">
            <v>Facturering van de levering van energie voor de openbare verlichting (Centrum)</v>
          </cell>
          <cell r="C128" t="str">
            <v>Facturation de la fourniture d'énergie pour l'éclairage public (Centre)</v>
          </cell>
          <cell r="D128" t="str">
            <v>Facturation de la fourniture d'énergie pour l'éclairage public (Centre)</v>
          </cell>
        </row>
        <row r="129">
          <cell r="A129">
            <v>102</v>
          </cell>
          <cell r="B129" t="str">
            <v>Kosten voor de aanleg van openbare verlichting</v>
          </cell>
          <cell r="C129" t="str">
            <v>Coût de la construction de l’éclairage public</v>
          </cell>
          <cell r="D129" t="str">
            <v>Coût de la construction de l’éclairage public</v>
          </cell>
        </row>
        <row r="130">
          <cell r="A130">
            <v>103</v>
          </cell>
          <cell r="B130" t="str">
            <v>Facturering van de aanleg van openbare verlichting</v>
          </cell>
          <cell r="C130" t="str">
            <v>Facturation de la construction de l’éclairage public</v>
          </cell>
          <cell r="D130" t="str">
            <v>Facturation de la construction de l’éclairage public</v>
          </cell>
        </row>
        <row r="131">
          <cell r="A131">
            <v>104</v>
          </cell>
          <cell r="B131" t="str">
            <v>Door de overheid opgelegde verplaatsingen van installaties</v>
          </cell>
          <cell r="C131" t="str">
            <v>Déplacements d’installations imposés par les pouvoirs publics</v>
          </cell>
          <cell r="D131" t="str">
            <v>Déplacements d’installations imposés par les pouvoirs publics</v>
          </cell>
        </row>
        <row r="132">
          <cell r="A132">
            <v>105</v>
          </cell>
          <cell r="B132" t="str">
            <v>Dienst Ombudsman en informatie-activiteit</v>
          </cell>
          <cell r="C132" t="str">
            <v>Service « Ombudsman » et action d’information</v>
          </cell>
          <cell r="D132" t="str">
            <v>Service « Ombudsman » et action d’information</v>
          </cell>
        </row>
        <row r="133">
          <cell r="A133">
            <v>106</v>
          </cell>
          <cell r="B133" t="str">
            <v>Gratis levering van groene energie</v>
          </cell>
          <cell r="C133" t="str">
            <v>Fourniture gratuite d'énergie verte</v>
          </cell>
          <cell r="D133" t="str">
            <v>Fourniture gratuite d'énergie verte</v>
          </cell>
        </row>
        <row r="134">
          <cell r="A134">
            <v>107</v>
          </cell>
          <cell r="B134" t="str">
            <v>Andere prestaties opgelegd door de overheid</v>
          </cell>
          <cell r="C134" t="str">
            <v>Autres prestations imposées par les pouvoirs publics</v>
          </cell>
          <cell r="D134" t="str">
            <v>Autres prestations imposées par les pouvoirs publics</v>
          </cell>
        </row>
        <row r="135">
          <cell r="A135">
            <v>108</v>
          </cell>
          <cell r="B135" t="str">
            <v>Andere openbare-dienstverplichtingen</v>
          </cell>
          <cell r="C135" t="str">
            <v>Autres obligations de service public</v>
          </cell>
          <cell r="D135" t="str">
            <v>Autres obligations de service public</v>
          </cell>
        </row>
        <row r="136">
          <cell r="A136">
            <v>109</v>
          </cell>
          <cell r="B136" t="str">
            <v>Financiering van de openbare-dienstopdracht toevertrouwd aan de DNB (credit)</v>
          </cell>
          <cell r="C136" t="str">
            <v>Financement des missions de service public confiées aux GRD (crédit)</v>
          </cell>
          <cell r="D136" t="str">
            <v>Financement des missions de service public confiées aux GRD (crédit)</v>
          </cell>
        </row>
        <row r="137">
          <cell r="A137">
            <v>110</v>
          </cell>
          <cell r="B137" t="str">
            <v>Beheerskosten van het distributienet:</v>
          </cell>
          <cell r="C137" t="str">
            <v>Coûts de la gestion du réseau de distribution:</v>
          </cell>
          <cell r="D137" t="str">
            <v>Coûts de la gestion du réseau de distribution:</v>
          </cell>
        </row>
        <row r="138">
          <cell r="A138">
            <v>111</v>
          </cell>
          <cell r="B138" t="str">
            <v>Commercieel beheer van de toegangscontracten</v>
          </cell>
          <cell r="C138" t="str">
            <v>Gestion commerciale des contrats d'accès</v>
          </cell>
          <cell r="D138" t="str">
            <v>Gestion commerciale des contrats d'accès</v>
          </cell>
        </row>
        <row r="139">
          <cell r="A139">
            <v>112</v>
          </cell>
          <cell r="B139" t="str">
            <v>Programmering van de energie-uitwisselingen</v>
          </cell>
          <cell r="C139" t="str">
            <v>Programmation des échanges d'énergie</v>
          </cell>
          <cell r="D139" t="str">
            <v>Programmation des échanges d'énergie</v>
          </cell>
        </row>
        <row r="140">
          <cell r="A140">
            <v>113</v>
          </cell>
          <cell r="B140" t="str">
            <v>Beheer van het distributienet en opvolging van de energie-uitwisselingen</v>
          </cell>
          <cell r="C140" t="str">
            <v>Gestion du réseau de distribution et suivi des échanges d'énergie</v>
          </cell>
          <cell r="D140" t="str">
            <v>Gestion du réseau de distribution et suivi des échanges d'énergie</v>
          </cell>
        </row>
        <row r="141">
          <cell r="A141">
            <v>114</v>
          </cell>
          <cell r="B141" t="str">
            <v>Exploitatiekosten voor het systeembeheer</v>
          </cell>
          <cell r="C141" t="str">
            <v>Coûts d’exploitation de la gestion du système + Taxe de Voirie</v>
          </cell>
          <cell r="D141" t="str">
            <v>Coûts d’exploitation de la gestion du système + Taxe de Voirie</v>
          </cell>
        </row>
        <row r="142">
          <cell r="A142">
            <v>115</v>
          </cell>
          <cell r="B142" t="str">
            <v>Afschrijvingen van activa in verband met het systeembeheer</v>
          </cell>
          <cell r="C142" t="str">
            <v>Amortissement des actifs liés à la gestion du système</v>
          </cell>
          <cell r="D142" t="str">
            <v>Amortissement des actifs liés à la gestion du système</v>
          </cell>
        </row>
        <row r="143">
          <cell r="A143">
            <v>116</v>
          </cell>
          <cell r="B143" t="str">
            <v>Kosten voor de financiering van de activa in verband met het systeembeheer</v>
          </cell>
          <cell r="C143" t="str">
            <v>Coûts de financement des actifs liés à la gestion du système</v>
          </cell>
          <cell r="D143" t="str">
            <v>Coûts de financement des actifs liés à la gestion du système</v>
          </cell>
        </row>
        <row r="144">
          <cell r="A144">
            <v>117</v>
          </cell>
          <cell r="B144" t="str">
            <v>Controle op de kwaliteit van de bevoorrading en op de stabiliteit van het net</v>
          </cell>
          <cell r="C144" t="str">
            <v>Contrôle de la qualité de l'approvisionnement et de la stabilité du réseau</v>
          </cell>
          <cell r="D144" t="str">
            <v>Contrôle de la qualité de l'approvisionnement et de la stabilité du réseau</v>
          </cell>
        </row>
        <row r="145">
          <cell r="A145">
            <v>118</v>
          </cell>
          <cell r="B145" t="str">
            <v>Kosten voor het verzamelen en verwerken van de meet- en telgegevens</v>
          </cell>
          <cell r="C145" t="str">
            <v>Coût de l'acquisition et du traitement des informations de mesure et de comptage</v>
          </cell>
          <cell r="D145" t="str">
            <v>Coût de l'acquisition et du traitement des informations de mesure et de comptage</v>
          </cell>
        </row>
        <row r="146">
          <cell r="A146">
            <v>119</v>
          </cell>
          <cell r="B146" t="str">
            <v>Kosten voor ondersteunende diensten:</v>
          </cell>
          <cell r="C146" t="str">
            <v>Coût des services auxiliaires:</v>
          </cell>
          <cell r="D146" t="str">
            <v>Coût des services auxiliaires:</v>
          </cell>
        </row>
        <row r="147">
          <cell r="A147">
            <v>120</v>
          </cell>
          <cell r="B147" t="str">
            <v>Regeling van de spanning en van het blindvermogen</v>
          </cell>
          <cell r="C147" t="str">
            <v>Réglage de la tension et de la puissance réactive</v>
          </cell>
          <cell r="D147" t="str">
            <v>Réglage de la tension et de la puissance réactive</v>
          </cell>
        </row>
        <row r="148">
          <cell r="A148">
            <v>121</v>
          </cell>
          <cell r="B148" t="str">
            <v>Compensatie van de netverliezen</v>
          </cell>
          <cell r="C148" t="str">
            <v>Compensation des pertes sur réseau</v>
          </cell>
          <cell r="D148" t="str">
            <v>Compensation des pertes sur réseau</v>
          </cell>
        </row>
        <row r="149">
          <cell r="A149">
            <v>122</v>
          </cell>
          <cell r="B149" t="str">
            <v>Niet-naleving van een aanvaard programma</v>
          </cell>
          <cell r="C149" t="str">
            <v>Non-respect d'un programme accepté</v>
          </cell>
          <cell r="D149" t="str">
            <v>Non-respect d'un programme accepté</v>
          </cell>
        </row>
        <row r="150">
          <cell r="A150">
            <v>123</v>
          </cell>
          <cell r="B150" t="str">
            <v>Belastingen, heffingen, toeslagen, bijdragen en retributies:</v>
          </cell>
          <cell r="C150" t="str">
            <v>Impôts, prélèvements, surcharges, contributions et rétributions:</v>
          </cell>
          <cell r="D150" t="str">
            <v>Impôts, prélèvements, surcharges, contributions et rétributions:</v>
          </cell>
        </row>
        <row r="151">
          <cell r="A151">
            <v>124</v>
          </cell>
          <cell r="B151" t="str">
            <v>Financiering van de openbare-dienstverplichtingen:</v>
          </cell>
          <cell r="C151" t="str">
            <v>Financement des obligations de service public:</v>
          </cell>
          <cell r="D151" t="str">
            <v>Financement des obligations de service public:</v>
          </cell>
        </row>
        <row r="152">
          <cell r="A152">
            <v>125</v>
          </cell>
          <cell r="B152" t="str">
            <v>Maatregelen van sociale aard</v>
          </cell>
          <cell r="C152" t="str">
            <v>Mesures de nature sociale</v>
          </cell>
          <cell r="D152" t="str">
            <v>Mesures de nature sociale</v>
          </cell>
        </row>
        <row r="153">
          <cell r="A153">
            <v>126</v>
          </cell>
          <cell r="B153" t="str">
            <v>Plan Communal pour l'Emploi (in Wallonië)</v>
          </cell>
          <cell r="C153" t="str">
            <v>Plan communal pour l’emploi</v>
          </cell>
          <cell r="D153" t="str">
            <v>Plan communal pour l’emploi</v>
          </cell>
        </row>
        <row r="154">
          <cell r="A154">
            <v>127</v>
          </cell>
          <cell r="B154" t="str">
            <v>Andere maatregelen van sociale aard</v>
          </cell>
          <cell r="C154" t="str">
            <v>Autres mesures sociales</v>
          </cell>
          <cell r="D154" t="str">
            <v>Autres mesures sociales</v>
          </cell>
        </row>
        <row r="155">
          <cell r="A155">
            <v>128</v>
          </cell>
          <cell r="B155" t="str">
            <v>Maatregelen ter bevordering van het REG</v>
          </cell>
          <cell r="C155" t="str">
            <v>Mesures en faveur de l'URE</v>
          </cell>
          <cell r="D155" t="str">
            <v>Mesures en faveur de l'URE</v>
          </cell>
        </row>
        <row r="156">
          <cell r="A156">
            <v>129</v>
          </cell>
          <cell r="B156" t="str">
            <v>Maatregelen ter bevordering van het gebruik van hernieuwbare energiebronnen en kwalitatieve warmtekrachtinstallaties</v>
          </cell>
          <cell r="C156" t="str">
            <v>Mesures en faveur de l'utilisation de sources d'énergie renouvelables et d'installations de cogénération de qualité</v>
          </cell>
          <cell r="D156" t="str">
            <v>Mesures en faveur de l'utilisation de sources d'énergie renouvelables et d'installations de cogénération de qualité</v>
          </cell>
        </row>
        <row r="157">
          <cell r="A157">
            <v>130</v>
          </cell>
          <cell r="B157" t="str">
            <v>Financiering van de openbare-dienstverplichtingen gefactureerd door de TNB</v>
          </cell>
          <cell r="C157" t="str">
            <v>Financement des obligations de service public facturé par le GRT</v>
          </cell>
          <cell r="D157" t="str">
            <v>Financement des obligations de service public facturé par le GRT</v>
          </cell>
        </row>
        <row r="158">
          <cell r="A158">
            <v>131</v>
          </cell>
          <cell r="B158" t="str">
            <v>Andere maatregelen</v>
          </cell>
          <cell r="C158" t="str">
            <v>Autres mesures</v>
          </cell>
          <cell r="D158" t="str">
            <v>Autres mesures</v>
          </cell>
        </row>
        <row r="159">
          <cell r="A159">
            <v>132</v>
          </cell>
          <cell r="B159" t="str">
            <v>Financiering van de openbare-dienstopdracht toevertrouwd aan de DNB</v>
          </cell>
          <cell r="C159" t="str">
            <v>Financement des missions de service public confiées aux GRD</v>
          </cell>
          <cell r="D159" t="str">
            <v>Financement des missions de service public confiées aux GRD</v>
          </cell>
        </row>
        <row r="160">
          <cell r="A160">
            <v>133</v>
          </cell>
          <cell r="B160" t="str">
            <v>Toeslagen ter dekking van de werkingskosten van de reguleringsinstantie</v>
          </cell>
          <cell r="C160" t="str">
            <v>Surcharges en vue de la couverture des frais de fonctionnement de l'instance de régulation</v>
          </cell>
          <cell r="D160" t="str">
            <v>Surcharges en vue de la couverture des frais de fonctionnement de l'instance de régulation</v>
          </cell>
        </row>
        <row r="161">
          <cell r="A161">
            <v>134</v>
          </cell>
          <cell r="B161" t="str">
            <v>Bijdragen ter dekking van verloren kosten</v>
          </cell>
          <cell r="C161" t="str">
            <v>Contributions en vue de la couverture des coûts échoués</v>
          </cell>
          <cell r="D161" t="str">
            <v>Contributions en vue de la couverture des coûts échoués</v>
          </cell>
        </row>
        <row r="162">
          <cell r="A162">
            <v>135</v>
          </cell>
          <cell r="B162" t="str">
            <v>Niet-gekapitaliseerde pensioenlasten</v>
          </cell>
          <cell r="C162" t="str">
            <v>Charges de pension non capitalisées</v>
          </cell>
          <cell r="D162" t="str">
            <v>Charges de pension non capitalisées</v>
          </cell>
        </row>
        <row r="163">
          <cell r="A163">
            <v>136</v>
          </cell>
          <cell r="B163" t="str">
            <v>Niet-gekapitaliseerde pensioenlasten - debet</v>
          </cell>
          <cell r="C163" t="str">
            <v>Charges de pension non capitalisées-débit</v>
          </cell>
          <cell r="D163" t="str">
            <v>Charges de pension non capitalisées-débit</v>
          </cell>
        </row>
        <row r="164">
          <cell r="A164">
            <v>137</v>
          </cell>
          <cell r="B164" t="str">
            <v>Niet-gekapitaliseerde pensioenlasten - Overboeking naar activa</v>
          </cell>
          <cell r="C164" t="str">
            <v>Charges de pension non capitalisées-Transfert à l'actif</v>
          </cell>
          <cell r="D164" t="str">
            <v>Charges de pension non capitalisées-Transfert à l'actif</v>
          </cell>
        </row>
        <row r="165">
          <cell r="A165">
            <v>138</v>
          </cell>
          <cell r="B165" t="str">
            <v>Lokale, provinciale, gewestelijke en federale belastingen, heffingen, toeslagen, bijdragen en retributies:</v>
          </cell>
          <cell r="C165" t="str">
            <v>Impôts, prélèvements, surcharges, contributions, et rétributions locaux, provinciaux, régionaux et fédéraux:</v>
          </cell>
          <cell r="D165" t="str">
            <v>Impôts, prélèvements, surcharges, contributions, et rétributions locaux, provinciaux, régionaux et fédéraux:</v>
          </cell>
        </row>
        <row r="166">
          <cell r="A166">
            <v>139</v>
          </cell>
          <cell r="B166" t="str">
            <v>Inkomensbelastingen</v>
          </cell>
          <cell r="C166" t="str">
            <v>Impôts sur les revenus</v>
          </cell>
          <cell r="D166" t="str">
            <v>Impôts sur les revenus</v>
          </cell>
        </row>
        <row r="167">
          <cell r="A167">
            <v>140</v>
          </cell>
          <cell r="B167" t="str">
            <v>Roerende voorheffing op interesten op rekening-courant</v>
          </cell>
          <cell r="C167" t="str">
            <v>Précomptes mobiliers afférents aux intérêts sur compte courant</v>
          </cell>
          <cell r="D167" t="str">
            <v>Précomptes mobiliers afférents aux intérêts sur compte courant</v>
          </cell>
        </row>
        <row r="168">
          <cell r="A168">
            <v>141</v>
          </cell>
          <cell r="B168" t="str">
            <v>Andere roerende voorheffingen</v>
          </cell>
          <cell r="C168" t="str">
            <v>Autres précomptes mobiliers</v>
          </cell>
          <cell r="D168" t="str">
            <v>Autres précomptes mobiliers</v>
          </cell>
        </row>
        <row r="169">
          <cell r="A169">
            <v>142</v>
          </cell>
          <cell r="B169" t="str">
            <v>Rechtspersonenbelasting: bijdrage van het jaar (geraamde fiscale lasten)</v>
          </cell>
          <cell r="C169" t="str">
            <v>Impôt des personnes morales: cotisation de l'année (charge fiscale estimée)</v>
          </cell>
          <cell r="D169" t="str">
            <v>Impôt des personnes morales: cotisation de l'année (charge fiscale estimée)</v>
          </cell>
        </row>
        <row r="170">
          <cell r="A170">
            <v>143</v>
          </cell>
          <cell r="B170" t="str">
            <v>Rechtspersonenbelasting: rectificatie van voorgaande jaren (raming)</v>
          </cell>
          <cell r="C170" t="str">
            <v>Impôt des personnes morales: rectification des années antérieures (estimation)</v>
          </cell>
          <cell r="D170" t="str">
            <v>Impôt des personnes morales: rectification des années antérieures (estimation)</v>
          </cell>
        </row>
        <row r="171">
          <cell r="A171">
            <v>144</v>
          </cell>
          <cell r="B171" t="str">
            <v>Rechtspersonenbelasting: belasting over voorgaande boekjaren</v>
          </cell>
          <cell r="C171" t="str">
            <v>Impôt des personnes morales: impôt afférent aux exercices antérieurs</v>
          </cell>
          <cell r="D171" t="str">
            <v>Impôt des personnes morales: impôt afférent aux exercices antérieurs</v>
          </cell>
        </row>
        <row r="172">
          <cell r="A172">
            <v>145</v>
          </cell>
          <cell r="B172" t="str">
            <v>Overige lokale, provinciale, gewestelijke en federale belastingen, heffingen, toeslagen, bijdragen en retributies</v>
          </cell>
          <cell r="C172" t="str">
            <v>Impôts, prélèvements, surcharges, contributions, et rétributions locaux, provinciaux, régionaux et fédéraux restants</v>
          </cell>
          <cell r="D172" t="str">
            <v>Impôts, prélèvements, surcharges, contributions, et rétributions locaux, provinciaux, régionaux et fédéraux restants</v>
          </cell>
        </row>
        <row r="173">
          <cell r="A173">
            <v>146</v>
          </cell>
          <cell r="B173" t="str">
            <v>Vergoeding voor het innemen van het openbaar domein</v>
          </cell>
          <cell r="C173" t="str">
            <v>Redevance pour occupation du domaine public</v>
          </cell>
          <cell r="D173" t="str">
            <v>Redevance pour occupation du domaine public</v>
          </cell>
        </row>
        <row r="174">
          <cell r="A174">
            <v>147</v>
          </cell>
          <cell r="B174" t="str">
            <v>Andere belastingen, heffingen, toeslagen, bijdragen en retributies</v>
          </cell>
          <cell r="C174" t="str">
            <v>Autres impôts, prélèvements, surcharges, contributions et rétributions restants</v>
          </cell>
          <cell r="D174" t="str">
            <v>Autres impôts, prélèvements, surcharges, contributions et rétributions restants</v>
          </cell>
        </row>
        <row r="175">
          <cell r="A175">
            <v>148</v>
          </cell>
          <cell r="B175" t="str">
            <v>Vergoeding van het gëinvesteerde Kapitaal</v>
          </cell>
          <cell r="C175" t="str">
            <v>Rémunération du Capital investi</v>
          </cell>
          <cell r="D175" t="str">
            <v>Rémunération du Capital investi</v>
          </cell>
        </row>
        <row r="176">
          <cell r="A176">
            <v>149</v>
          </cell>
          <cell r="B176" t="str">
            <v>ALGEMEEN TOTAAL</v>
          </cell>
          <cell r="C176" t="str">
            <v>TOTAL GENERAL</v>
          </cell>
          <cell r="D176" t="str">
            <v>TOTAL GENERAL</v>
          </cell>
        </row>
        <row r="177">
          <cell r="A177">
            <v>150</v>
          </cell>
          <cell r="B177" t="str">
            <v>Studiekosten</v>
          </cell>
          <cell r="C177" t="str">
            <v>Coûts d'étude</v>
          </cell>
          <cell r="D177" t="str">
            <v>Coûts d'étude</v>
          </cell>
        </row>
        <row r="178">
          <cell r="A178">
            <v>151</v>
          </cell>
          <cell r="B178" t="str">
            <v>Oriëntatiestudie</v>
          </cell>
          <cell r="C178" t="str">
            <v>Etude d'orientation</v>
          </cell>
          <cell r="D178" t="str">
            <v>Etude d'orientation</v>
          </cell>
        </row>
        <row r="179">
          <cell r="A179">
            <v>152</v>
          </cell>
          <cell r="B179" t="str">
            <v>Detailstudie</v>
          </cell>
          <cell r="C179" t="str">
            <v>Etude de détail</v>
          </cell>
          <cell r="D179" t="str">
            <v>Etude de détail</v>
          </cell>
        </row>
        <row r="180">
          <cell r="A180">
            <v>153</v>
          </cell>
          <cell r="B180" t="str">
            <v>Kosten voor de uitvoering, aanpassing of verzwaring van de aansluitingen</v>
          </cell>
          <cell r="C180" t="str">
            <v>Coûts de réalisation, d'adaptation ou de renforcement des raccordements</v>
          </cell>
          <cell r="D180" t="str">
            <v>Coûts de réalisation, d'adaptation ou de renforcement des raccordements</v>
          </cell>
        </row>
        <row r="181">
          <cell r="A181">
            <v>154</v>
          </cell>
          <cell r="B181" t="str">
            <v>Aftakkingen - Kosten voor de uitvoering, aanpassing of verzwaring</v>
          </cell>
          <cell r="C181" t="str">
            <v>Branchements - Coûts de réalisation, d'adaptation ou de renforcement</v>
          </cell>
          <cell r="D181" t="str">
            <v>Branchements - Coûts de réalisation, d'adaptation ou de renforcement</v>
          </cell>
        </row>
        <row r="182">
          <cell r="A182">
            <v>155</v>
          </cell>
          <cell r="B182" t="str">
            <v>Aftakkingen - Overboeking naar Activa</v>
          </cell>
          <cell r="C182" t="str">
            <v>Branchements - Transfert à l’Actif</v>
          </cell>
          <cell r="D182" t="str">
            <v>Branchements - Transfert à l’Actif</v>
          </cell>
        </row>
        <row r="188">
          <cell r="A188">
            <v>195</v>
          </cell>
          <cell r="B188" t="str">
            <v>Tabel 1 (T1) : Toewijzing van kostensoorten aan kostenobjecten voor de klantengroep Netwerk 70/36/30kV</v>
          </cell>
          <cell r="C188" t="str">
            <v>Tableau 1 (T1) : Attribution des types de coûts aux objets de coût pour le groupe de clients Réseau 70/36/30kV</v>
          </cell>
          <cell r="D188" t="str">
            <v>Tableau 1 (T1) : Attribution des types de coûts aux objets de coût pour le groupe de clients Réseau 70/36/30kV</v>
          </cell>
        </row>
        <row r="189">
          <cell r="A189">
            <v>196</v>
          </cell>
          <cell r="B189" t="str">
            <v>Tabel 2 (T2) : Toewijzing van kostensoorten aan kostenobjecten voor de klantengroep Transformatie MS</v>
          </cell>
          <cell r="C189" t="str">
            <v>Tableau 2 (T2) : Attribution des types de coûts aux objets de coût pour le groupe de clients Transformation MT</v>
          </cell>
          <cell r="D189" t="str">
            <v>Tableau 2 (T2) : Attribution des types de coûts aux objets de coût pour le groupe de clients Transformation MT</v>
          </cell>
        </row>
        <row r="190">
          <cell r="A190">
            <v>197</v>
          </cell>
          <cell r="B190" t="str">
            <v>Tabel 3 (T3) : Toewijzing van kostensoorten aan kostenobjecten voor de klantengroep Netwerk MS</v>
          </cell>
          <cell r="C190" t="str">
            <v>Tableau 3 (T3) : Attribution des types de coûts aux objets de coût pour le groupe de clients Réseau MT</v>
          </cell>
          <cell r="D190" t="str">
            <v>Tableau 3 (T3) : Attribution des types de coûts aux objets de coût pour le groupe de clients Réseau MT</v>
          </cell>
        </row>
        <row r="191">
          <cell r="A191">
            <v>198</v>
          </cell>
          <cell r="B191" t="str">
            <v>Tabel 4 (T4) : Toewijzing van kostensoorten aan kostenobjecten voor de klantengroep Transformatie LS</v>
          </cell>
          <cell r="C191" t="str">
            <v>Tableau 4 (T4) : Attribution des types de coûts aux objets de coût pour le groupe de clients Transformation BT</v>
          </cell>
          <cell r="D191" t="str">
            <v>Tableau 4 (T4) : Attribution des types de coûts aux objets de coût pour le groupe de clients Transformation BT</v>
          </cell>
        </row>
        <row r="192">
          <cell r="A192">
            <v>199</v>
          </cell>
          <cell r="B192" t="str">
            <v>Tabel 5 (T5) : Toewijzing van kostensoorten aan kostenobjecten voor de klantengroep Netwerk LS</v>
          </cell>
          <cell r="C192" t="str">
            <v>Tableau 5 (T5) : Attribution des types de coûts aux objets de coût pour le groupe de clients Réseau BT</v>
          </cell>
          <cell r="D192" t="str">
            <v>Tableau 5 (T5) : Attribution des types de coûts aux objets de coût pour le groupe de clients Réseau BT</v>
          </cell>
        </row>
        <row r="193">
          <cell r="A193">
            <v>200</v>
          </cell>
          <cell r="B193" t="str">
            <v>Tabel 6 (T6) : Toewijzing van kostensoorten aan kostenobjecten voor alle klantengroepen (totaal)</v>
          </cell>
          <cell r="C193" t="str">
            <v>Tableau 6 (T6) : Attribution des types de coûts aux objets de coût pour tous les groupes de clients (total)</v>
          </cell>
          <cell r="D193" t="str">
            <v>Tableau 6 (T6) : Attribution des types de coûts aux objets de coût pour tous les groupes de clients (total)</v>
          </cell>
        </row>
        <row r="194">
          <cell r="A194">
            <v>201</v>
          </cell>
          <cell r="B194" t="str">
            <v xml:space="preserve">Kostenobjecten </v>
          </cell>
          <cell r="C194" t="str">
            <v xml:space="preserve">Objets de coûts </v>
          </cell>
          <cell r="D194" t="str">
            <v xml:space="preserve">Objets de coûts </v>
          </cell>
        </row>
        <row r="195">
          <cell r="A195">
            <v>202</v>
          </cell>
          <cell r="B195" t="str">
            <v>Kostensoorten</v>
          </cell>
          <cell r="C195" t="str">
            <v>Types de coûts</v>
          </cell>
          <cell r="D195" t="str">
            <v>Types de coûts</v>
          </cell>
        </row>
        <row r="196">
          <cell r="A196">
            <v>203</v>
          </cell>
          <cell r="B196" t="str">
            <v>Handelsgoederen, grond- en hulpstoffen (60)</v>
          </cell>
          <cell r="C196" t="str">
            <v>Approvisionnements et marchandises (60)</v>
          </cell>
          <cell r="D196" t="str">
            <v>Approvisionnements et marchandises (60)</v>
          </cell>
        </row>
        <row r="197">
          <cell r="A197">
            <v>204</v>
          </cell>
          <cell r="B197" t="str">
            <v>Kosten voor het gebruik van het transmissienet</v>
          </cell>
          <cell r="C197" t="str">
            <v>Coûts pour l'utilisation du réseau de transport</v>
          </cell>
          <cell r="D197" t="str">
            <v>Coûts pour l'utilisation du réseau de transport</v>
          </cell>
        </row>
        <row r="198">
          <cell r="A198">
            <v>205</v>
          </cell>
          <cell r="B198" t="str">
            <v>Andere</v>
          </cell>
          <cell r="C198" t="str">
            <v>Autres</v>
          </cell>
          <cell r="D198" t="str">
            <v>Autres</v>
          </cell>
        </row>
        <row r="199">
          <cell r="A199">
            <v>206</v>
          </cell>
          <cell r="B199" t="str">
            <v>Diensten en diverse goederen (61)</v>
          </cell>
          <cell r="C199" t="str">
            <v>Services et biens divers (61)</v>
          </cell>
          <cell r="D199" t="str">
            <v>Services et biens divers (61)</v>
          </cell>
        </row>
        <row r="200">
          <cell r="A200">
            <v>207</v>
          </cell>
          <cell r="B200" t="str">
            <v>Bezoldigingen, sociale lasten en pensioenen (62)</v>
          </cell>
          <cell r="C200" t="str">
            <v>Rémunérations, charges sociales et pensions (62)</v>
          </cell>
          <cell r="D200" t="str">
            <v>Rémunérations, charges sociales et pensions (62)</v>
          </cell>
        </row>
        <row r="201">
          <cell r="A201">
            <v>208</v>
          </cell>
          <cell r="B201" t="str">
            <v>Afschrijvingen, waardeverminderingen en voorzieningen voor risico's en kosten (63)</v>
          </cell>
          <cell r="C201" t="str">
            <v>Amortissements, réductions de valeur et provisions pour risques et charges (63)</v>
          </cell>
          <cell r="D201" t="str">
            <v>Amortissements, réductions de valeur et provisions pour risques et charges (63)</v>
          </cell>
        </row>
        <row r="202">
          <cell r="A202">
            <v>209</v>
          </cell>
          <cell r="B202" t="str">
            <v>Afschrijvingen, waardeverminderingen op oprichtingskosten en immateriële vaste activa</v>
          </cell>
          <cell r="C202" t="str">
            <v>Amortissements, réductions de valeur sur frais d'établissement et immobilisations incorporelles</v>
          </cell>
          <cell r="D202" t="str">
            <v>Amortissements, réductions de valeur sur frais d'établissement et immobilisations incorporelles</v>
          </cell>
        </row>
        <row r="203">
          <cell r="A203">
            <v>210</v>
          </cell>
          <cell r="B203" t="str">
            <v>Afschrijvingen, waardeverminderingen op materiële vaste activa</v>
          </cell>
          <cell r="C203" t="str">
            <v>Amortissements, réductions de valeur sur immobilisations corporelles</v>
          </cell>
          <cell r="D203" t="str">
            <v>Amortissements, réductions de valeur sur immobilisations corporelles</v>
          </cell>
        </row>
        <row r="204">
          <cell r="A204">
            <v>211</v>
          </cell>
          <cell r="B204" t="str">
            <v>Waardeverminderingen op voorraden en bestellingen in uitvoering</v>
          </cell>
          <cell r="C204" t="str">
            <v>Réductions de valeur sur stocks et commandes en cours</v>
          </cell>
          <cell r="D204" t="str">
            <v>Réductions de valeur sur stocks et commandes en cours</v>
          </cell>
        </row>
        <row r="205">
          <cell r="A205">
            <v>212</v>
          </cell>
          <cell r="B205" t="str">
            <v>Waardeverminderingen op handelsvorderingen</v>
          </cell>
          <cell r="C205" t="str">
            <v>Réductions de valeur sur créances commerciales</v>
          </cell>
          <cell r="D205" t="str">
            <v>Réductions de valeur sur créances commerciales</v>
          </cell>
        </row>
        <row r="206">
          <cell r="A206">
            <v>213</v>
          </cell>
          <cell r="B206" t="str">
            <v>Voorzieningen voor risico's en kosten</v>
          </cell>
          <cell r="C206" t="str">
            <v>Provisions pour risques et charges</v>
          </cell>
          <cell r="D206" t="str">
            <v>Provisions pour risques et charges</v>
          </cell>
        </row>
        <row r="207">
          <cell r="A207">
            <v>214</v>
          </cell>
          <cell r="B207" t="str">
            <v>Andere bedrijfskosten (64)</v>
          </cell>
          <cell r="C207" t="str">
            <v>Autres charges d'exploitation (64)</v>
          </cell>
          <cell r="D207" t="str">
            <v>Autres charges d'exploitation (64)</v>
          </cell>
        </row>
        <row r="208">
          <cell r="A208">
            <v>215</v>
          </cell>
          <cell r="B208" t="str">
            <v>Financiële kosten (65)</v>
          </cell>
          <cell r="C208" t="str">
            <v>Charges financières (65)</v>
          </cell>
          <cell r="D208" t="str">
            <v>Charges financières (65)</v>
          </cell>
        </row>
        <row r="209">
          <cell r="A209">
            <v>216</v>
          </cell>
          <cell r="B209" t="str">
            <v>(exclusief rub. '650 Kosten van schulden' (opgenomen als embedded cost bij de vergoeding van het kapitaal))</v>
          </cell>
          <cell r="C209" t="str">
            <v>(hors rub. '650 Charges des dettes' (repris comme embedded cost (coûts inévitables) dans la rémunération du capital))</v>
          </cell>
          <cell r="D209" t="str">
            <v>(hors rub. '650 Charges des dettes' (repris comme embedded cost (coûts inévitables) dans la rémunération du capital))</v>
          </cell>
        </row>
        <row r="210">
          <cell r="A210">
            <v>217</v>
          </cell>
          <cell r="B210" t="str">
            <v>Uitzonderlijke kosten (66)</v>
          </cell>
          <cell r="C210" t="str">
            <v>Charges exceptionnelles (66)</v>
          </cell>
          <cell r="D210" t="str">
            <v>Charges exceptionnelles (66)</v>
          </cell>
        </row>
        <row r="211">
          <cell r="A211">
            <v>218</v>
          </cell>
          <cell r="B211" t="str">
            <v>Belastingen op het resultaat (67)</v>
          </cell>
          <cell r="C211" t="str">
            <v>Impôts sur le résultat (67)</v>
          </cell>
          <cell r="D211" t="str">
            <v>Impôts sur le résultat (67)</v>
          </cell>
        </row>
        <row r="212">
          <cell r="A212">
            <v>219</v>
          </cell>
          <cell r="B212" t="str">
            <v>Vergoeding van het kapitaal</v>
          </cell>
          <cell r="C212" t="str">
            <v>Rémunération du capital</v>
          </cell>
          <cell r="D212" t="str">
            <v>Rémunération du capital</v>
          </cell>
        </row>
        <row r="213">
          <cell r="A213">
            <v>220</v>
          </cell>
          <cell r="B213" t="str">
            <v>(Bonus)/Malus</v>
          </cell>
          <cell r="C213" t="str">
            <v>(Bonus)/Malus</v>
          </cell>
          <cell r="D213" t="str">
            <v>(Bonus)/Malus</v>
          </cell>
        </row>
        <row r="214">
          <cell r="A214">
            <v>221</v>
          </cell>
          <cell r="B214" t="str">
            <v>TOTAAL</v>
          </cell>
          <cell r="C214" t="str">
            <v>TOTAL</v>
          </cell>
          <cell r="D214" t="str">
            <v>TOTAL</v>
          </cell>
        </row>
        <row r="215">
          <cell r="A215">
            <v>222</v>
          </cell>
          <cell r="B215" t="str">
            <v>Aansluitingen</v>
          </cell>
          <cell r="C215" t="str">
            <v>Raccordements</v>
          </cell>
          <cell r="D215" t="str">
            <v>Raccordements</v>
          </cell>
        </row>
        <row r="216">
          <cell r="A216">
            <v>223</v>
          </cell>
          <cell r="B216" t="str">
            <v>Gebruik van het net</v>
          </cell>
          <cell r="C216" t="str">
            <v>Utilisation du réseau</v>
          </cell>
          <cell r="D216" t="str">
            <v>Utilisation du réseau</v>
          </cell>
        </row>
        <row r="217">
          <cell r="A217">
            <v>224</v>
          </cell>
          <cell r="B217" t="str">
            <v>Ondersteunende diensten</v>
          </cell>
          <cell r="C217" t="str">
            <v>Services auxiliaires</v>
          </cell>
          <cell r="D217" t="str">
            <v>Services auxiliaires</v>
          </cell>
        </row>
        <row r="218">
          <cell r="A218">
            <v>225</v>
          </cell>
          <cell r="B218" t="str">
            <v>TOTAAL</v>
          </cell>
          <cell r="C218" t="str">
            <v>TOTAL</v>
          </cell>
          <cell r="D218" t="str">
            <v>TOTAL</v>
          </cell>
        </row>
        <row r="219">
          <cell r="A219">
            <v>226</v>
          </cell>
          <cell r="B219" t="str">
            <v>Oriëntatiestudie</v>
          </cell>
          <cell r="C219" t="str">
            <v>Etude d'orientation</v>
          </cell>
          <cell r="D219" t="str">
            <v>Etude d'orientation</v>
          </cell>
        </row>
        <row r="220">
          <cell r="A220">
            <v>227</v>
          </cell>
          <cell r="B220" t="str">
            <v>Detailstudie</v>
          </cell>
          <cell r="C220" t="str">
            <v>Etude de détail</v>
          </cell>
          <cell r="D220" t="str">
            <v>Etude de détail</v>
          </cell>
        </row>
        <row r="221">
          <cell r="A221">
            <v>228</v>
          </cell>
          <cell r="B221" t="str">
            <v>Nieuwe aansluiting - Aanpassing/Verzwaring</v>
          </cell>
          <cell r="C221" t="str">
            <v xml:space="preserve">Nouveau raccordement - Adaptation / Renforcement </v>
          </cell>
          <cell r="D221" t="str">
            <v xml:space="preserve">Nouveau raccordement - Adaptation / Renforcement </v>
          </cell>
        </row>
        <row r="222">
          <cell r="A222">
            <v>229</v>
          </cell>
          <cell r="B222" t="str">
            <v>Gebruik meetapparatuur</v>
          </cell>
          <cell r="C222" t="str">
            <v xml:space="preserve">Utilisation d'un appareil de mesure </v>
          </cell>
          <cell r="D222" t="str">
            <v xml:space="preserve">Utilisation d'un appareil de mesure </v>
          </cell>
        </row>
        <row r="223">
          <cell r="A223">
            <v>230</v>
          </cell>
          <cell r="B223" t="str">
            <v>Gebruik uitrustingen voor transformatie of spanningsondersteuning</v>
          </cell>
          <cell r="C223" t="str">
            <v xml:space="preserve">Utilisation des équipements pour la transformation ou le soutien de la tension </v>
          </cell>
          <cell r="D223" t="str">
            <v xml:space="preserve">Utilisation des équipements pour la transformation ou le soutien de la tension </v>
          </cell>
        </row>
        <row r="224">
          <cell r="A224">
            <v>231</v>
          </cell>
          <cell r="B224" t="str">
            <v>Gebruik van bijkomende uitrusting</v>
          </cell>
          <cell r="C224" t="str">
            <v>Utilisation d'équipement supplémentaire</v>
          </cell>
          <cell r="D224" t="str">
            <v>Utilisation d'équipement supplémentaire</v>
          </cell>
        </row>
        <row r="225">
          <cell r="A225">
            <v>232</v>
          </cell>
          <cell r="B225" t="str">
            <v>Onderschreven vermogen</v>
          </cell>
          <cell r="C225" t="str">
            <v>Puissance souscrite</v>
          </cell>
          <cell r="D225" t="str">
            <v>Puissance souscrite</v>
          </cell>
        </row>
        <row r="226">
          <cell r="A226">
            <v>233</v>
          </cell>
          <cell r="B226" t="str">
            <v>Bijkomend vermogen</v>
          </cell>
          <cell r="C226" t="str">
            <v>Puissance complémentaire</v>
          </cell>
          <cell r="D226" t="str">
            <v>Puissance complémentaire</v>
          </cell>
        </row>
        <row r="227">
          <cell r="A227">
            <v>234</v>
          </cell>
          <cell r="B227" t="str">
            <v>Systeembeheer</v>
          </cell>
          <cell r="C227" t="str">
            <v xml:space="preserve">Gestion système </v>
          </cell>
          <cell r="D227" t="str">
            <v xml:space="preserve">Gestion système </v>
          </cell>
        </row>
        <row r="228">
          <cell r="A228">
            <v>235</v>
          </cell>
          <cell r="B228" t="str">
            <v>Meet- en telactiviteit</v>
          </cell>
          <cell r="C228" t="str">
            <v>Activité de mesure et de comptage</v>
          </cell>
          <cell r="D228" t="str">
            <v>Activité de mesure et de comptage</v>
          </cell>
        </row>
        <row r="229">
          <cell r="A229">
            <v>236</v>
          </cell>
          <cell r="B229" t="str">
            <v>Forfaitaire afname van reactieve energie</v>
          </cell>
          <cell r="C229" t="str">
            <v xml:space="preserve">Prélèvement forfaitaire d'énergie réactive </v>
          </cell>
          <cell r="D229" t="str">
            <v xml:space="preserve">Prélèvement forfaitaire d'énergie réactive </v>
          </cell>
        </row>
        <row r="230">
          <cell r="A230">
            <v>237</v>
          </cell>
          <cell r="B230" t="str">
            <v>Overschrijding van forfait voor reactieve energie</v>
          </cell>
          <cell r="C230" t="str">
            <v>Dépassement d'énergie réactive par rapport au forfait :</v>
          </cell>
          <cell r="D230" t="str">
            <v>Dépassement d'énergie réactive par rapport au forfait :</v>
          </cell>
        </row>
        <row r="231">
          <cell r="A231">
            <v>238</v>
          </cell>
          <cell r="B231" t="str">
            <v>Compensatie van netverliezen</v>
          </cell>
          <cell r="C231" t="str">
            <v>Compensation des pertes en réseau</v>
          </cell>
          <cell r="D231" t="str">
            <v>Compensation des pertes en réseau</v>
          </cell>
        </row>
        <row r="232">
          <cell r="A232">
            <v>239</v>
          </cell>
          <cell r="B232" t="str">
            <v>Niet respecteren van een aanvaard programma</v>
          </cell>
          <cell r="C232" t="str">
            <v>Non-respect d'un programme accepté</v>
          </cell>
          <cell r="D232" t="str">
            <v>Non-respect d'un programme accepté</v>
          </cell>
        </row>
        <row r="233">
          <cell r="A233">
            <v>240</v>
          </cell>
          <cell r="D233">
            <v>0</v>
          </cell>
        </row>
        <row r="234">
          <cell r="A234">
            <v>241</v>
          </cell>
        </row>
        <row r="235">
          <cell r="A235">
            <v>242</v>
          </cell>
        </row>
        <row r="236">
          <cell r="A236">
            <v>243</v>
          </cell>
        </row>
        <row r="238">
          <cell r="A238">
            <v>250</v>
          </cell>
          <cell r="B238" t="str">
            <v>Tabel 7 (T7) : Interne cascade van kosten voor de klantengroep Netwerk 70/36/30kV</v>
          </cell>
          <cell r="C238" t="str">
            <v>Tableau 7 (T7) : Cascade interne des coûts pour le groupe de clients Réseau 70/36/30kV</v>
          </cell>
          <cell r="D238" t="str">
            <v>Tableau 7 (T7) : Cascade interne des coûts pour le groupe de clients Réseau 70/36/30kV</v>
          </cell>
        </row>
        <row r="239">
          <cell r="A239">
            <v>251</v>
          </cell>
          <cell r="B239" t="str">
            <v>Tabel 8 (T8) : Interne cascade van kosten voor de klantengroep Transformatie MS</v>
          </cell>
          <cell r="C239" t="str">
            <v>Tableau 8 (T8) : Cascade interne des coûts pour le groupe de clients Transformation MT</v>
          </cell>
          <cell r="D239" t="str">
            <v>Tableau 8 (T8) : Cascade interne des coûts pour le groupe de clients Transformation MT</v>
          </cell>
        </row>
        <row r="240">
          <cell r="A240">
            <v>252</v>
          </cell>
          <cell r="B240" t="str">
            <v>Tabel 9 (T9) : Interne cascade van kosten voor de klantengroep Netwerk MS</v>
          </cell>
          <cell r="C240" t="str">
            <v>Tableau 9 (T9) : Cascade interne des coûts pour le groupe de clients Réseau MT</v>
          </cell>
          <cell r="D240" t="str">
            <v>Tableau 9 (T9) : Cascade interne des coûts pour le groupe de clients Réseau MT</v>
          </cell>
        </row>
        <row r="241">
          <cell r="A241">
            <v>253</v>
          </cell>
          <cell r="B241" t="str">
            <v>Tabel 10 (T10) : Interne cascade van kosten voor de klantengroep Transformatie LS</v>
          </cell>
          <cell r="C241" t="str">
            <v>Tableau 10 (T10) : Cascade interne des coûts pour le groupe de clients Transformation BT</v>
          </cell>
          <cell r="D241" t="str">
            <v>Tableau 10 (T10) : Cascade interne des coûts pour le groupe de clients Transformation BT</v>
          </cell>
        </row>
        <row r="242">
          <cell r="A242">
            <v>254</v>
          </cell>
          <cell r="B242" t="str">
            <v>Tabel 11 (T11) : Interne cascade van kosten voor de klantengroep Netwerk LS</v>
          </cell>
          <cell r="C242" t="str">
            <v>Tableau 11 (T11) : Cascade interne des coûts pour le groupe de clients Réseau BT</v>
          </cell>
          <cell r="D242" t="str">
            <v>Tableau 11 (T11) : Cascade interne des coûts pour le groupe de clients Réseau BT</v>
          </cell>
        </row>
        <row r="243">
          <cell r="A243">
            <v>260</v>
          </cell>
          <cell r="B243" t="str">
            <v>Kostensoorten</v>
          </cell>
          <cell r="C243" t="str">
            <v>Types de coûts</v>
          </cell>
          <cell r="D243" t="str">
            <v>Types de coûts</v>
          </cell>
        </row>
        <row r="244">
          <cell r="A244">
            <v>261</v>
          </cell>
          <cell r="B244" t="str">
            <v>Handelsgoederen, grond- en hulpstoffen (60)</v>
          </cell>
          <cell r="C244" t="str">
            <v>Approvisionnements et marchandises (60)</v>
          </cell>
          <cell r="D244" t="str">
            <v>Approvisionnements et marchandises (60)</v>
          </cell>
        </row>
        <row r="245">
          <cell r="A245">
            <v>262</v>
          </cell>
          <cell r="B245" t="str">
            <v>Kosten voor het gebruik van het transmissienet</v>
          </cell>
          <cell r="C245" t="str">
            <v>Coûts pour l'utilisation du réseau de transport</v>
          </cell>
          <cell r="D245" t="str">
            <v>Coûts pour l'utilisation du réseau de transport</v>
          </cell>
        </row>
        <row r="246">
          <cell r="A246">
            <v>263</v>
          </cell>
          <cell r="B246" t="str">
            <v>Andere</v>
          </cell>
          <cell r="C246" t="str">
            <v>Autres</v>
          </cell>
          <cell r="D246" t="str">
            <v>Autres</v>
          </cell>
        </row>
        <row r="247">
          <cell r="A247">
            <v>264</v>
          </cell>
          <cell r="B247" t="str">
            <v>Diensten en diverse goederen (61)</v>
          </cell>
          <cell r="C247" t="str">
            <v>Services et biens divers (61)</v>
          </cell>
          <cell r="D247" t="str">
            <v>Services et biens divers (61)</v>
          </cell>
        </row>
        <row r="248">
          <cell r="A248">
            <v>265</v>
          </cell>
          <cell r="B248" t="str">
            <v>Bezoldigingen, sociale lasten en pensioenen (62)</v>
          </cell>
          <cell r="C248" t="str">
            <v>Rémunérations, charges sociales et pensions (62)</v>
          </cell>
          <cell r="D248" t="str">
            <v>Rémunérations, charges sociales et pensions (62)</v>
          </cell>
        </row>
        <row r="249">
          <cell r="A249">
            <v>266</v>
          </cell>
          <cell r="B249" t="str">
            <v>Afschrijvingen, waardeverminderingen en voorzieningen voor risico's en kosten (63)</v>
          </cell>
          <cell r="C249" t="str">
            <v>Amortissements, réductions de valeur et provisions pour risques et charges (63)</v>
          </cell>
          <cell r="D249" t="str">
            <v>Amortissements, réductions de valeur et provisions pour risques et charges (63)</v>
          </cell>
        </row>
        <row r="250">
          <cell r="A250">
            <v>267</v>
          </cell>
          <cell r="B250" t="str">
            <v>Afschrijvingen, waardeverminderingen op oprichtingskosten en immateriële vaste activa</v>
          </cell>
          <cell r="C250" t="str">
            <v>Amortissements, réductions de valeur sur frais d'établissement et immobilisations incorporelles</v>
          </cell>
          <cell r="D250" t="str">
            <v>Amortissements, réductions de valeur sur frais d'établissement et immobilisations incorporelles</v>
          </cell>
        </row>
        <row r="251">
          <cell r="A251">
            <v>268</v>
          </cell>
          <cell r="B251" t="str">
            <v>Afschrijvingen, waardeverminderingen op materiële vaste activa</v>
          </cell>
          <cell r="C251" t="str">
            <v>Amortissements, réductions de valeur sur immobilisations corporelles</v>
          </cell>
          <cell r="D251" t="str">
            <v>Amortissements, réductions de valeur sur immobilisations corporelles</v>
          </cell>
        </row>
        <row r="252">
          <cell r="A252">
            <v>269</v>
          </cell>
          <cell r="B252" t="str">
            <v>Waardeverminderingen op voorraden en bestellingen in uitvoering</v>
          </cell>
          <cell r="C252" t="str">
            <v>Réductions de valeur sur stocks et commandes en cours</v>
          </cell>
          <cell r="D252" t="str">
            <v>Réductions de valeur sur stocks et commandes en cours</v>
          </cell>
        </row>
        <row r="253">
          <cell r="A253">
            <v>270</v>
          </cell>
          <cell r="B253" t="str">
            <v>Waardeverminderingen op handelsvorderingen</v>
          </cell>
          <cell r="C253" t="str">
            <v>Réductions de valeur sur créances commerciales</v>
          </cell>
          <cell r="D253" t="str">
            <v>Réductions de valeur sur créances commerciales</v>
          </cell>
        </row>
        <row r="254">
          <cell r="A254">
            <v>271</v>
          </cell>
          <cell r="B254" t="str">
            <v>Voorzieningen voor risico's en kosten</v>
          </cell>
          <cell r="C254" t="str">
            <v>Provisions pour risques et charges</v>
          </cell>
          <cell r="D254" t="str">
            <v>Provisions pour risques et charges</v>
          </cell>
        </row>
        <row r="255">
          <cell r="A255">
            <v>272</v>
          </cell>
          <cell r="B255" t="str">
            <v>Andere bedrijfskosten (64)</v>
          </cell>
          <cell r="C255" t="str">
            <v>Autres charges d'exploitation (64)</v>
          </cell>
          <cell r="D255" t="str">
            <v>Autres charges d'exploitation (64)</v>
          </cell>
        </row>
        <row r="256">
          <cell r="A256">
            <v>273</v>
          </cell>
          <cell r="B256" t="str">
            <v>Financiële kosten (65)</v>
          </cell>
          <cell r="C256" t="str">
            <v>Charges financières (65)</v>
          </cell>
          <cell r="D256" t="str">
            <v>Charges financières (65)</v>
          </cell>
        </row>
        <row r="257">
          <cell r="A257">
            <v>274</v>
          </cell>
          <cell r="B257" t="str">
            <v>(exclusief rub. '650 Kosten van schulden' (opgenomen als embedded cost bij de vergoeding van het kapitaal)</v>
          </cell>
          <cell r="C257" t="str">
            <v>(hors rub. '650 Charges des dettes' (repris comme embedded cost dans la rémunération du capital)</v>
          </cell>
          <cell r="D257" t="str">
            <v>(hors rub. '650 Charges des dettes' (repris comme embedded cost dans la rémunération du capital)</v>
          </cell>
        </row>
        <row r="258">
          <cell r="A258">
            <v>275</v>
          </cell>
          <cell r="B258" t="str">
            <v>Uitzonderlijke kosten (66)</v>
          </cell>
          <cell r="C258" t="str">
            <v>Charges exceptionnelles (66)</v>
          </cell>
          <cell r="D258" t="str">
            <v>Charges exceptionnelles (66)</v>
          </cell>
        </row>
        <row r="259">
          <cell r="A259">
            <v>276</v>
          </cell>
          <cell r="B259" t="str">
            <v>Belastingen op het resultaat (67)</v>
          </cell>
          <cell r="C259" t="str">
            <v>Impôts sur le résultat (67)</v>
          </cell>
          <cell r="D259" t="str">
            <v>Impôts sur le résultat (67)</v>
          </cell>
        </row>
        <row r="260">
          <cell r="A260">
            <v>277</v>
          </cell>
          <cell r="B260" t="str">
            <v>Vergoeding van het kapitaal</v>
          </cell>
          <cell r="C260" t="str">
            <v>Rémunération du capital</v>
          </cell>
          <cell r="D260" t="str">
            <v>Rémunération du capital</v>
          </cell>
        </row>
        <row r="261">
          <cell r="A261">
            <v>278</v>
          </cell>
          <cell r="B261" t="str">
            <v>(Bonus)/Malus</v>
          </cell>
          <cell r="C261" t="str">
            <v>(Bonus)/Malus</v>
          </cell>
          <cell r="D261" t="str">
            <v>(Bonus)/Malus</v>
          </cell>
        </row>
        <row r="262">
          <cell r="A262">
            <v>279</v>
          </cell>
          <cell r="B262" t="str">
            <v>TOTAAL</v>
          </cell>
          <cell r="C262" t="str">
            <v>TOTAL</v>
          </cell>
          <cell r="D262" t="str">
            <v>TOTAL</v>
          </cell>
        </row>
        <row r="263">
          <cell r="A263">
            <v>280</v>
          </cell>
          <cell r="B263" t="str">
            <v>Klantengroep Netwerk 70/36/30kV</v>
          </cell>
          <cell r="C263" t="str">
            <v>Groupe de clients Réseau 70/36/30kV</v>
          </cell>
          <cell r="D263" t="str">
            <v>Groupe de clients Réseau 70/36/30kV</v>
          </cell>
        </row>
        <row r="264">
          <cell r="A264">
            <v>281</v>
          </cell>
          <cell r="B264" t="str">
            <v>Klantengroep Transformatie MS</v>
          </cell>
          <cell r="C264" t="str">
            <v>Groupe de clients Transformation MT</v>
          </cell>
          <cell r="D264" t="str">
            <v>Groupe de clients Transformation MT</v>
          </cell>
        </row>
        <row r="265">
          <cell r="A265">
            <v>282</v>
          </cell>
          <cell r="B265" t="str">
            <v>Klantengroep Netwerk MS</v>
          </cell>
          <cell r="C265" t="str">
            <v>Groupe de clients Réseau MT</v>
          </cell>
          <cell r="D265" t="str">
            <v>Groupe de clients Réseau MT</v>
          </cell>
        </row>
        <row r="266">
          <cell r="A266">
            <v>283</v>
          </cell>
          <cell r="B266" t="str">
            <v>Klantengroep Transformatie LS</v>
          </cell>
          <cell r="C266" t="str">
            <v>Groupe de clients Transformation BT</v>
          </cell>
          <cell r="D266" t="str">
            <v>Groupe de clients Transformation BT</v>
          </cell>
        </row>
        <row r="267">
          <cell r="A267">
            <v>284</v>
          </cell>
          <cell r="B267" t="str">
            <v>Klantengroep Netwerk LS</v>
          </cell>
          <cell r="C267" t="str">
            <v>Groupe de clients Réseau BT</v>
          </cell>
          <cell r="D267" t="str">
            <v>Groupe de clients Réseau BT</v>
          </cell>
        </row>
        <row r="268">
          <cell r="A268">
            <v>285</v>
          </cell>
          <cell r="B268" t="str">
            <v>Rechstreeks toegewezen kosten van de klantengroep</v>
          </cell>
          <cell r="C268" t="str">
            <v>Coûts du groupe de clients directement attribués</v>
          </cell>
          <cell r="D268" t="str">
            <v>Coûts du groupe de clients directement attribués</v>
          </cell>
        </row>
        <row r="269">
          <cell r="A269">
            <v>286</v>
          </cell>
          <cell r="B269" t="str">
            <v>Door te rekenen kosten aan andere klantengroepen</v>
          </cell>
          <cell r="C269" t="str">
            <v>Coûts à comptabiliser à d'autres groupes de clients</v>
          </cell>
          <cell r="D269" t="str">
            <v>Coûts à comptabiliser à d'autres groupes de clients</v>
          </cell>
        </row>
        <row r="270">
          <cell r="A270">
            <v>287</v>
          </cell>
          <cell r="B270" t="str">
            <v>Doorgerekende kosten van andere klantengroepen</v>
          </cell>
          <cell r="C270" t="str">
            <v>Coûts comptabilisés d'autres groupes de clients</v>
          </cell>
          <cell r="D270" t="str">
            <v>Coûts comptabilisés d'autres groupes de clients</v>
          </cell>
        </row>
        <row r="271">
          <cell r="A271">
            <v>288</v>
          </cell>
          <cell r="B271" t="str">
            <v>Totale kosten van de klantengroep</v>
          </cell>
          <cell r="C271" t="str">
            <v>Coûts totaux du groupe de clients</v>
          </cell>
          <cell r="D271" t="str">
            <v>Coûts totaux du groupe de clients</v>
          </cell>
        </row>
        <row r="273">
          <cell r="A273">
            <v>300</v>
          </cell>
          <cell r="B273" t="str">
            <v>Detail van de klas 60 per rekening van de klas 9</v>
          </cell>
          <cell r="C273" t="str">
            <v>Détail de la classe 60 par compte classe 9</v>
          </cell>
          <cell r="D273" t="str">
            <v>Détail de la classe 60 par compte classe 9</v>
          </cell>
        </row>
        <row r="274">
          <cell r="A274">
            <v>301</v>
          </cell>
          <cell r="B274" t="str">
            <v>Detail van de klas 61 per rekening van de klas 9</v>
          </cell>
          <cell r="C274" t="str">
            <v>Détail de la classe 61 par compte classe 9</v>
          </cell>
          <cell r="D274" t="str">
            <v>Détail de la classe 61 par compte classe 9</v>
          </cell>
        </row>
        <row r="275">
          <cell r="A275">
            <v>302</v>
          </cell>
          <cell r="B275" t="str">
            <v>Detail van de klas 62 per rekening van de klas 9</v>
          </cell>
          <cell r="C275" t="str">
            <v>Détail de la classe 62 par compte classe 9</v>
          </cell>
          <cell r="D275" t="str">
            <v>Détail de la classe 62 par compte classe 9</v>
          </cell>
        </row>
        <row r="276">
          <cell r="A276">
            <v>303</v>
          </cell>
          <cell r="B276" t="str">
            <v>Detail van de klas 630 per rekening van de klas 9</v>
          </cell>
          <cell r="C276" t="str">
            <v>Détail de la classe 630 par compte classe 9</v>
          </cell>
          <cell r="D276" t="str">
            <v>Détail de la classe 630 par compte classe 9</v>
          </cell>
        </row>
        <row r="277">
          <cell r="A277">
            <v>304</v>
          </cell>
          <cell r="B277" t="str">
            <v>Detail van de klas 631 per rekening van de klas 9</v>
          </cell>
          <cell r="C277" t="str">
            <v>Détail de la classe 631 par compte classe 9</v>
          </cell>
          <cell r="D277" t="str">
            <v>Détail de la classe 631 par compte classe 9</v>
          </cell>
        </row>
        <row r="278">
          <cell r="A278">
            <v>305</v>
          </cell>
          <cell r="B278" t="str">
            <v>Detail van de klas 67 per rekening van de klas 9</v>
          </cell>
          <cell r="C278" t="str">
            <v>Détail de la classe 67 par compte classe 9</v>
          </cell>
          <cell r="D278" t="str">
            <v>Détail de la classe 67 par compte classe 9</v>
          </cell>
        </row>
        <row r="279">
          <cell r="A279">
            <v>306</v>
          </cell>
          <cell r="B279" t="str">
            <v>Detail van de klas 68 per rekening van de klas 9</v>
          </cell>
          <cell r="C279" t="str">
            <v>Détail de la classe 68 par compte classe 9</v>
          </cell>
          <cell r="D279" t="str">
            <v>Détail de la classe 68 par compte classe 9</v>
          </cell>
        </row>
        <row r="280">
          <cell r="A280">
            <v>307</v>
          </cell>
        </row>
        <row r="283">
          <cell r="A283">
            <v>400</v>
          </cell>
          <cell r="B283" t="str">
            <v>RESULTATENREKENING</v>
          </cell>
          <cell r="C283" t="str">
            <v>COMPTES DE RESULTATS</v>
          </cell>
          <cell r="D283" t="str">
            <v>COMPTES DE RESULTATS</v>
          </cell>
        </row>
        <row r="284">
          <cell r="A284">
            <v>401</v>
          </cell>
          <cell r="B284" t="str">
            <v xml:space="preserve">    I. Bedrijfsopbrengsten</v>
          </cell>
          <cell r="C284" t="str">
            <v xml:space="preserve">   I. Ventes et prestations</v>
          </cell>
          <cell r="D284" t="str">
            <v xml:space="preserve">   I. Ventes et prestations</v>
          </cell>
        </row>
        <row r="285">
          <cell r="A285">
            <v>402</v>
          </cell>
          <cell r="B285" t="str">
            <v xml:space="preserve">       A. Omzet </v>
          </cell>
          <cell r="C285" t="str">
            <v xml:space="preserve">       A. Chiffre d'affaires </v>
          </cell>
          <cell r="D285" t="str">
            <v xml:space="preserve">       A. Chiffre d'affaires </v>
          </cell>
        </row>
        <row r="286">
          <cell r="A286">
            <v>403</v>
          </cell>
          <cell r="B286" t="str">
            <v xml:space="preserve">       B. Wijziging in de voorraad goederen bewerking en gereed product en in bestellingen in uitvoering </v>
          </cell>
          <cell r="C286" t="str">
            <v xml:space="preserve">       B. Variation des en-cours de fabrication, des produits finis et des commandes en cours d'exécution</v>
          </cell>
          <cell r="D286" t="str">
            <v xml:space="preserve">       B. Variation des en-cours de fabrication, des produits finis et des commandes en cours d'exécution</v>
          </cell>
        </row>
        <row r="287">
          <cell r="A287">
            <v>404</v>
          </cell>
          <cell r="B287" t="str">
            <v xml:space="preserve">       C. Geproduceerde vaste activa </v>
          </cell>
          <cell r="C287" t="str">
            <v xml:space="preserve">       C. Production immobilisée</v>
          </cell>
          <cell r="D287" t="str">
            <v xml:space="preserve">       C. Production immobilisée</v>
          </cell>
        </row>
        <row r="288">
          <cell r="A288">
            <v>405</v>
          </cell>
          <cell r="B288" t="str">
            <v xml:space="preserve">       D. Andere bedrijfsopbrengsten </v>
          </cell>
          <cell r="C288" t="str">
            <v xml:space="preserve">       D. Autres produits d'exploitation </v>
          </cell>
          <cell r="D288" t="str">
            <v xml:space="preserve">       D. Autres produits d'exploitation </v>
          </cell>
        </row>
        <row r="289">
          <cell r="A289">
            <v>406</v>
          </cell>
          <cell r="B289" t="str">
            <v xml:space="preserve">   II. Bedrijfskosten</v>
          </cell>
          <cell r="C289" t="str">
            <v xml:space="preserve">   II. Coût des ventes et prestations</v>
          </cell>
          <cell r="D289" t="str">
            <v xml:space="preserve">   II. Coût des ventes et prestations</v>
          </cell>
        </row>
        <row r="290">
          <cell r="A290">
            <v>407</v>
          </cell>
          <cell r="B290" t="str">
            <v xml:space="preserve">       A. Handelsgoederen, grond- en hulp stoffen</v>
          </cell>
          <cell r="C290" t="str">
            <v xml:space="preserve">       A. Approvisionnements et marchandises</v>
          </cell>
          <cell r="D290" t="str">
            <v xml:space="preserve">       A. Approvisionnements et marchandises</v>
          </cell>
        </row>
        <row r="291">
          <cell r="A291">
            <v>408</v>
          </cell>
          <cell r="B291" t="str">
            <v xml:space="preserve">          1. Inkopen</v>
          </cell>
          <cell r="C291" t="str">
            <v xml:space="preserve">          1. Achats</v>
          </cell>
          <cell r="D291" t="str">
            <v xml:space="preserve">          1. Achats</v>
          </cell>
        </row>
        <row r="292">
          <cell r="A292">
            <v>409</v>
          </cell>
          <cell r="B292" t="str">
            <v xml:space="preserve">          2. Wijziging in de voorraad</v>
          </cell>
          <cell r="C292" t="str">
            <v xml:space="preserve">          2. Variation des stocks</v>
          </cell>
          <cell r="D292" t="str">
            <v xml:space="preserve">          2. Variation des stocks</v>
          </cell>
        </row>
        <row r="293">
          <cell r="A293">
            <v>410</v>
          </cell>
          <cell r="B293" t="str">
            <v xml:space="preserve">       B. Diensten en diverse goederen</v>
          </cell>
          <cell r="C293" t="str">
            <v xml:space="preserve">       B. Services et biens divers</v>
          </cell>
          <cell r="D293" t="str">
            <v xml:space="preserve">       B. Services et biens divers</v>
          </cell>
        </row>
        <row r="294">
          <cell r="A294">
            <v>411</v>
          </cell>
          <cell r="B294" t="str">
            <v xml:space="preserve">       C. Bezoldigingen, sociale lasten en pensioenen</v>
          </cell>
          <cell r="C294" t="str">
            <v xml:space="preserve">       C. Rémunérations, charges sociales et pensions</v>
          </cell>
          <cell r="D294" t="str">
            <v xml:space="preserve">       C. Rémunérations, charges sociales et pensions</v>
          </cell>
        </row>
        <row r="295">
          <cell r="A295">
            <v>412</v>
          </cell>
          <cell r="B295" t="str">
            <v xml:space="preserve">       D. Afschrijvingen en waardeverminderingen op oprichtingskosten, op immateriële en materiële vaste activa</v>
          </cell>
          <cell r="C295" t="str">
            <v xml:space="preserve">       D. Amortissements et réductions de valeur sur frais d'établissement, sur immob. incorporelles et corporelles</v>
          </cell>
          <cell r="D295" t="str">
            <v xml:space="preserve">       D. Amortissements et réductions de valeur sur frais d'établissement, sur immob. incorporelles et corporelles</v>
          </cell>
        </row>
        <row r="296">
          <cell r="A296">
            <v>413</v>
          </cell>
          <cell r="B296" t="str">
            <v xml:space="preserve">       E. Waardeverminderingen op voorraden, bestellingen in uitvoering en handelsvorderingen (toevoegingen +, terugnemingen -)</v>
          </cell>
          <cell r="C296" t="str">
            <v xml:space="preserve">       E. Réductions de valeur sur stocks, sur commandes en cours d'exécution et sur créances commerciales</v>
          </cell>
          <cell r="D296" t="str">
            <v xml:space="preserve">       E. Réductions de valeur sur stocks, sur commandes en cours d'exécution et sur créances commerciales</v>
          </cell>
        </row>
        <row r="297">
          <cell r="A297">
            <v>414</v>
          </cell>
          <cell r="B297" t="str">
            <v xml:space="preserve">       F. Voorzieningen voor risico's en kosten (toevoegingen +, bestedingen en terugnemingen -)</v>
          </cell>
          <cell r="C297" t="str">
            <v xml:space="preserve">       F. Provisions pour risques et charges</v>
          </cell>
          <cell r="D297" t="str">
            <v xml:space="preserve">       F. Provisions pour risques et charges</v>
          </cell>
        </row>
        <row r="298">
          <cell r="A298">
            <v>415</v>
          </cell>
          <cell r="B298" t="str">
            <v xml:space="preserve">       G. Andere bedrijfskosten</v>
          </cell>
          <cell r="C298" t="str">
            <v xml:space="preserve">       G. Autres charges d'exploit</v>
          </cell>
          <cell r="D298" t="str">
            <v xml:space="preserve">       G. Autres charges d'exploit</v>
          </cell>
        </row>
        <row r="299">
          <cell r="A299">
            <v>416</v>
          </cell>
          <cell r="B299" t="str">
            <v xml:space="preserve">       H. Als herstructureringskosten geactiveerde bedrijfskosten</v>
          </cell>
          <cell r="C299" t="str">
            <v xml:space="preserve">       H. Charges d'exploit. portées à l'actif au titre de frais de restructur.</v>
          </cell>
          <cell r="D299" t="str">
            <v xml:space="preserve">       H. Charges d'exploit. portées à l'actif au titre de frais de restructur.</v>
          </cell>
        </row>
        <row r="300">
          <cell r="A300">
            <v>417</v>
          </cell>
          <cell r="B300" t="str">
            <v xml:space="preserve">  III. Bedrijfswinst</v>
          </cell>
          <cell r="C300" t="str">
            <v xml:space="preserve">  III. Bénéfice d'exploitation</v>
          </cell>
          <cell r="D300" t="str">
            <v xml:space="preserve">  III. Bénéfice d'exploitation</v>
          </cell>
        </row>
        <row r="301">
          <cell r="A301">
            <v>418</v>
          </cell>
          <cell r="B301" t="str">
            <v>.      Bedrijfsverlies</v>
          </cell>
          <cell r="C301" t="str">
            <v xml:space="preserve">       Perte d'exploitation</v>
          </cell>
          <cell r="D301" t="str">
            <v xml:space="preserve">       Perte d'exploitation</v>
          </cell>
        </row>
        <row r="302">
          <cell r="A302">
            <v>419</v>
          </cell>
          <cell r="B302" t="str">
            <v xml:space="preserve">    IV. Financiële opbrengsten</v>
          </cell>
          <cell r="C302" t="str">
            <v xml:space="preserve">   IV. Produits financiers</v>
          </cell>
          <cell r="D302" t="str">
            <v xml:space="preserve">   IV. Produits financiers</v>
          </cell>
        </row>
        <row r="303">
          <cell r="A303">
            <v>420</v>
          </cell>
          <cell r="B303" t="str">
            <v xml:space="preserve">       A. Opbrengsten uit financiële vaste activa</v>
          </cell>
          <cell r="C303" t="str">
            <v xml:space="preserve">       A. Produits des immobilisations financières</v>
          </cell>
          <cell r="D303" t="str">
            <v xml:space="preserve">       A. Produits des immobilisations financières</v>
          </cell>
        </row>
        <row r="304">
          <cell r="A304">
            <v>421</v>
          </cell>
          <cell r="B304" t="str">
            <v xml:space="preserve">       B. Opbrengsten uit vlottende activa</v>
          </cell>
          <cell r="C304" t="str">
            <v xml:space="preserve">       B. Produits des actifs circulants</v>
          </cell>
          <cell r="D304" t="str">
            <v xml:space="preserve">       B. Produits des actifs circulants</v>
          </cell>
        </row>
        <row r="305">
          <cell r="A305">
            <v>422</v>
          </cell>
          <cell r="B305" t="str">
            <v xml:space="preserve">       C. Andere financiële opbrengsten</v>
          </cell>
          <cell r="C305" t="str">
            <v xml:space="preserve">       C. Autres produits financiers</v>
          </cell>
          <cell r="D305" t="str">
            <v xml:space="preserve">       C. Autres produits financiers</v>
          </cell>
        </row>
        <row r="306">
          <cell r="A306">
            <v>423</v>
          </cell>
          <cell r="B306" t="str">
            <v xml:space="preserve">    V. Financiële kosten</v>
          </cell>
          <cell r="C306" t="str">
            <v xml:space="preserve">    V. Charges financières</v>
          </cell>
          <cell r="D306" t="str">
            <v xml:space="preserve">    V. Charges financières</v>
          </cell>
        </row>
        <row r="307">
          <cell r="A307">
            <v>424</v>
          </cell>
          <cell r="B307" t="str">
            <v xml:space="preserve">       A. Kosten van schulden</v>
          </cell>
          <cell r="C307" t="str">
            <v xml:space="preserve">       A. Charges des dettes</v>
          </cell>
          <cell r="D307" t="str">
            <v xml:space="preserve">       A. Charges des dettes</v>
          </cell>
        </row>
        <row r="308">
          <cell r="A308">
            <v>425</v>
          </cell>
          <cell r="B308" t="str">
            <v xml:space="preserve">       B. Waardeverminderingen op andere vlottende activa dan bedoeld onder II.E</v>
          </cell>
          <cell r="C308" t="str">
            <v xml:space="preserve">       B. Réductions de valeur sur actifs circulants autres que ceux visés sub. II.E.</v>
          </cell>
          <cell r="D308" t="str">
            <v xml:space="preserve">       B. Réductions de valeur sur actifs circulants autres que ceux visés sub. II.E.</v>
          </cell>
        </row>
        <row r="309">
          <cell r="A309">
            <v>426</v>
          </cell>
          <cell r="B309" t="str">
            <v xml:space="preserve">       C. Andere financiële kosten </v>
          </cell>
          <cell r="C309" t="str">
            <v xml:space="preserve">       C. Autres charges financières</v>
          </cell>
          <cell r="D309" t="str">
            <v xml:space="preserve">       C. Autres charges financières</v>
          </cell>
        </row>
        <row r="310">
          <cell r="A310">
            <v>427</v>
          </cell>
          <cell r="B310" t="str">
            <v xml:space="preserve">   VI. Winst uit de gewone bedrijfsuitoefening, vóór belasting</v>
          </cell>
          <cell r="C310" t="str">
            <v xml:space="preserve">   VI. Bénéfice courant  avant impôts</v>
          </cell>
          <cell r="D310" t="str">
            <v xml:space="preserve">   VI. Bénéfice courant  avant impôts</v>
          </cell>
        </row>
        <row r="311">
          <cell r="A311">
            <v>428</v>
          </cell>
          <cell r="B311" t="str">
            <v xml:space="preserve">       Verlies uit de gewone bedrijfsuitoefening, vóór belasting</v>
          </cell>
          <cell r="C311" t="str">
            <v xml:space="preserve">       Perte courante avant impôts</v>
          </cell>
          <cell r="D311" t="str">
            <v xml:space="preserve">       Perte courante avant impôts</v>
          </cell>
        </row>
        <row r="312">
          <cell r="A312">
            <v>429</v>
          </cell>
          <cell r="B312" t="str">
            <v xml:space="preserve">  VII. Uitzonderlijke opbrengsten</v>
          </cell>
          <cell r="C312" t="str">
            <v xml:space="preserve">  VII. Produits exceptionnels</v>
          </cell>
          <cell r="D312" t="str">
            <v xml:space="preserve">  VII. Produits exceptionnels</v>
          </cell>
        </row>
        <row r="313">
          <cell r="A313">
            <v>430</v>
          </cell>
          <cell r="B313" t="str">
            <v xml:space="preserve">       A. Terugneming van afschrijvingen en van waardeverminderingen op immateriële en materiële vaste activa</v>
          </cell>
          <cell r="C313" t="str">
            <v xml:space="preserve">       A. Reprises d'amortissements et de réductions de valeur sur immobilisations incorporelles et corporelles</v>
          </cell>
          <cell r="D313" t="str">
            <v xml:space="preserve">       A. Reprises d'amortissements et de réductions de valeur sur immobilisations incorporelles et corporelles</v>
          </cell>
        </row>
        <row r="314">
          <cell r="A314">
            <v>431</v>
          </cell>
          <cell r="B314" t="str">
            <v xml:space="preserve">       B. Terugneming van waardeverminderingen op financiële vaste activa</v>
          </cell>
          <cell r="C314" t="str">
            <v xml:space="preserve">       B. Reprises de réductions de valeur sur immobilisations financières</v>
          </cell>
          <cell r="D314" t="str">
            <v xml:space="preserve">       B. Reprises de réductions de valeur sur immobilisations financières</v>
          </cell>
        </row>
        <row r="315">
          <cell r="A315">
            <v>432</v>
          </cell>
          <cell r="B315" t="str">
            <v xml:space="preserve">       C. Terugneming van voorzieningen voor uitzonderlijke risico's en kosten</v>
          </cell>
          <cell r="C315" t="str">
            <v xml:space="preserve">       C. Reprises de provisions pour risques et charges exceptionnels</v>
          </cell>
          <cell r="D315" t="str">
            <v xml:space="preserve">       C. Reprises de provisions pour risques et charges exceptionnels</v>
          </cell>
        </row>
        <row r="316">
          <cell r="A316">
            <v>433</v>
          </cell>
          <cell r="B316" t="str">
            <v xml:space="preserve">       D. Meerwaarden bij de realisatie van vaste activa</v>
          </cell>
          <cell r="C316" t="str">
            <v xml:space="preserve">       D. Plus-values sur réalisation d'actifs immobilisés</v>
          </cell>
          <cell r="D316" t="str">
            <v xml:space="preserve">       D. Plus-values sur réalisation d'actifs immobilisés</v>
          </cell>
        </row>
        <row r="317">
          <cell r="A317">
            <v>434</v>
          </cell>
          <cell r="B317" t="str">
            <v xml:space="preserve">       E. Andere uitzonderlijke opbrengsten</v>
          </cell>
          <cell r="C317" t="str">
            <v xml:space="preserve">       E. Autres produits exceptionnels</v>
          </cell>
          <cell r="D317" t="str">
            <v xml:space="preserve">       E. Autres produits exceptionnels</v>
          </cell>
        </row>
        <row r="318">
          <cell r="A318">
            <v>435</v>
          </cell>
          <cell r="B318" t="str">
            <v>VIII. Uitzonderlijke kosten</v>
          </cell>
          <cell r="C318" t="str">
            <v xml:space="preserve"> VIII. Charges exceptionnelles.</v>
          </cell>
          <cell r="D318" t="str">
            <v xml:space="preserve"> VIII. Charges exceptionnelles.</v>
          </cell>
        </row>
        <row r="319">
          <cell r="A319">
            <v>436</v>
          </cell>
          <cell r="B319" t="str">
            <v xml:space="preserve">       A. Uitzonderlijke afschrijvingen en waardeverminderingen op oprichtingskosten, op immateriële en materiële vaste activa</v>
          </cell>
          <cell r="C319" t="str">
            <v xml:space="preserve">       A. Amortissements et réductions de valeur exceptionnels sur frais d'établissement, sur immobilisations incorporelles et corporelles</v>
          </cell>
          <cell r="D319" t="str">
            <v xml:space="preserve">       A. Amortissements et réductions de valeur exceptionnels sur frais d'établissement, sur immobilisations incorporelles et corporelles</v>
          </cell>
        </row>
        <row r="320">
          <cell r="A320">
            <v>437</v>
          </cell>
          <cell r="B320" t="str">
            <v xml:space="preserve">       B. Waardeverminderingen op financiële vaste activa</v>
          </cell>
          <cell r="C320" t="str">
            <v xml:space="preserve">       B. Réductions de valeur sur immobilisations financières </v>
          </cell>
          <cell r="D320" t="str">
            <v xml:space="preserve">       B. Réductions de valeur sur immobilisations financières </v>
          </cell>
        </row>
        <row r="321">
          <cell r="A321">
            <v>438</v>
          </cell>
          <cell r="B321" t="str">
            <v xml:space="preserve">       C. Voorzieningen voor uitzonderlijke risico's en kosten (toevoegingen +, bestedingen -)</v>
          </cell>
          <cell r="C321" t="str">
            <v xml:space="preserve">       C. Provisions pour risques et charges exceptionnels</v>
          </cell>
          <cell r="D321" t="str">
            <v xml:space="preserve">       C. Provisions pour risques et charges exceptionnels</v>
          </cell>
        </row>
        <row r="322">
          <cell r="A322">
            <v>439</v>
          </cell>
          <cell r="B322" t="str">
            <v xml:space="preserve">       D. Minderwaarden bij de realisatie van vaste activa</v>
          </cell>
          <cell r="C322" t="str">
            <v xml:space="preserve">       D. Moins-values sur réalisation d'actifs immobilisés </v>
          </cell>
          <cell r="D322" t="str">
            <v xml:space="preserve">       D. Moins-values sur réalisation d'actifs immobilisés </v>
          </cell>
        </row>
        <row r="323">
          <cell r="A323">
            <v>440</v>
          </cell>
          <cell r="B323" t="str">
            <v xml:space="preserve">       E. Andere uitzonderlijke kosten</v>
          </cell>
          <cell r="C323" t="str">
            <v xml:space="preserve">       E. Autres charges exceptionnelles</v>
          </cell>
          <cell r="D323" t="str">
            <v xml:space="preserve">       E. Autres charges exceptionnelles</v>
          </cell>
        </row>
        <row r="324">
          <cell r="A324">
            <v>441</v>
          </cell>
          <cell r="B324" t="str">
            <v xml:space="preserve">       F. Als herstructureringskosten geactiveerde uitzonderlijke kosten (-)</v>
          </cell>
          <cell r="C324" t="str">
            <v xml:space="preserve">       F. Charges exceptionnelles portées à l'actif au titre de frais de restructuration (-)</v>
          </cell>
          <cell r="D324" t="str">
            <v xml:space="preserve">       F. Charges exceptionnelles portées à l'actif au titre de frais de restructuration (-)</v>
          </cell>
        </row>
        <row r="325">
          <cell r="A325">
            <v>442</v>
          </cell>
          <cell r="B325" t="str">
            <v xml:space="preserve">   IX. Winst van het boekjaar vóór belasting</v>
          </cell>
          <cell r="C325" t="str">
            <v xml:space="preserve">   IX. Bénéfice de l'exercice avant impôts</v>
          </cell>
          <cell r="D325" t="str">
            <v xml:space="preserve">   IX. Bénéfice de l'exercice avant impôts</v>
          </cell>
        </row>
        <row r="326">
          <cell r="A326">
            <v>443</v>
          </cell>
          <cell r="B326" t="str">
            <v xml:space="preserve">        Verlies van het boekj. vóór belasting</v>
          </cell>
          <cell r="C326" t="str">
            <v xml:space="preserve">       Perte de l'exercice avant impôts</v>
          </cell>
          <cell r="D326" t="str">
            <v xml:space="preserve">       Perte de l'exercice avant impôts</v>
          </cell>
        </row>
        <row r="327">
          <cell r="A327">
            <v>444</v>
          </cell>
          <cell r="B327" t="str">
            <v xml:space="preserve">   IX bis. A. Onttrekking aan de uitgestelde belastingen</v>
          </cell>
          <cell r="C327" t="str">
            <v xml:space="preserve">   IX bis. A. Prélèvements sur les impôts différés      </v>
          </cell>
          <cell r="D327" t="str">
            <v xml:space="preserve">   IX bis. A. Prélèvements sur les impôts différés      </v>
          </cell>
        </row>
        <row r="328">
          <cell r="A328">
            <v>445</v>
          </cell>
          <cell r="B328" t="str">
            <v xml:space="preserve">           B. Overboeking naar de uitgestelde belastingen</v>
          </cell>
          <cell r="C328" t="str">
            <v xml:space="preserve">           B. Transfert aux impôts différés        </v>
          </cell>
          <cell r="D328" t="str">
            <v xml:space="preserve">           B. Transfert aux impôts différés        </v>
          </cell>
        </row>
        <row r="329">
          <cell r="A329">
            <v>446</v>
          </cell>
          <cell r="B329" t="str">
            <v xml:space="preserve">    X. Belastingen op het resultaat</v>
          </cell>
          <cell r="C329" t="str">
            <v xml:space="preserve">    X. Impôts sur le résultat        </v>
          </cell>
          <cell r="D329" t="str">
            <v xml:space="preserve">    X. Impôts sur le résultat        </v>
          </cell>
        </row>
        <row r="330">
          <cell r="A330">
            <v>447</v>
          </cell>
          <cell r="B330" t="str">
            <v xml:space="preserve">       A. Belastingen</v>
          </cell>
          <cell r="C330" t="str">
            <v xml:space="preserve">       A. Impôts</v>
          </cell>
          <cell r="D330" t="str">
            <v xml:space="preserve">       A. Impôts</v>
          </cell>
        </row>
        <row r="331">
          <cell r="A331">
            <v>448</v>
          </cell>
          <cell r="B331" t="str">
            <v xml:space="preserve">       B. Regularisering van belastingen en terugneming van voorzieningen voor belastingen</v>
          </cell>
          <cell r="C331" t="str">
            <v xml:space="preserve">       B. Régularisations d'impôts et reprises de provisions fiscales          </v>
          </cell>
          <cell r="D331" t="str">
            <v xml:space="preserve">       B. Régularisations d'impôts et reprises de provisions fiscales          </v>
          </cell>
        </row>
        <row r="332">
          <cell r="A332">
            <v>449</v>
          </cell>
          <cell r="B332" t="str">
            <v xml:space="preserve">   XI. Winst van het boekjaar</v>
          </cell>
          <cell r="C332" t="str">
            <v xml:space="preserve">   XI. Bénéfice de l'exercice        </v>
          </cell>
          <cell r="D332" t="str">
            <v xml:space="preserve">   XI. Bénéfice de l'exercice        </v>
          </cell>
        </row>
        <row r="333">
          <cell r="A333">
            <v>450</v>
          </cell>
          <cell r="B333" t="str">
            <v xml:space="preserve">       Verlies van het boekjaar</v>
          </cell>
          <cell r="C333" t="str">
            <v xml:space="preserve">       Perte de l'exercice         </v>
          </cell>
          <cell r="D333" t="str">
            <v xml:space="preserve">       Perte de l'exercice         </v>
          </cell>
        </row>
        <row r="334">
          <cell r="A334">
            <v>451</v>
          </cell>
          <cell r="B334" t="str">
            <v xml:space="preserve">  XII. Onttrekking aan de belastingvrije reserves</v>
          </cell>
          <cell r="C334" t="str">
            <v xml:space="preserve">  XII. Prélèvements sur les réserves immunisées</v>
          </cell>
          <cell r="D334" t="str">
            <v xml:space="preserve">  XII. Prélèvements sur les réserves immunisées</v>
          </cell>
        </row>
        <row r="335">
          <cell r="A335">
            <v>452</v>
          </cell>
          <cell r="B335" t="str">
            <v xml:space="preserve">       Overboeking naar de belastingvrije reserves</v>
          </cell>
          <cell r="C335" t="str">
            <v xml:space="preserve">       Transfert aux réserves immunisées      </v>
          </cell>
          <cell r="D335" t="str">
            <v xml:space="preserve">       Transfert aux réserves immunisées      </v>
          </cell>
        </row>
        <row r="336">
          <cell r="A336">
            <v>453</v>
          </cell>
          <cell r="B336" t="str">
            <v xml:space="preserve"> XIII. Te bestemmen winst van het boekjaar</v>
          </cell>
          <cell r="C336" t="str">
            <v xml:space="preserve"> XIII. Bénéfice de l'exercice à affecter</v>
          </cell>
          <cell r="D336" t="str">
            <v xml:space="preserve"> XIII. Bénéfice de l'exercice à affecter</v>
          </cell>
        </row>
        <row r="337">
          <cell r="A337">
            <v>454</v>
          </cell>
          <cell r="B337" t="str">
            <v xml:space="preserve">       Te verwerken verlies van het boekjaar</v>
          </cell>
          <cell r="C337" t="str">
            <v xml:space="preserve">       Perte de l'exercice à affecter</v>
          </cell>
          <cell r="D337" t="str">
            <v xml:space="preserve">       Perte de l'exercice à affecter</v>
          </cell>
        </row>
        <row r="338">
          <cell r="A338">
            <v>455</v>
          </cell>
          <cell r="D338">
            <v>0</v>
          </cell>
        </row>
      </sheetData>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BF9F32-93D4-451E-9D0A-DBBC644D16D7}" name="VOLUMES_ELEK_2021" displayName="VOLUMES_ELEK_2021" ref="A5:H50" totalsRowShown="0" headerRowDxfId="46" dataDxfId="44" headerRowBorderDxfId="45" tableBorderDxfId="43">
  <autoFilter ref="A5:H50" xr:uid="{70B60AD5-7EF7-45E6-8DE1-621D250713B5}"/>
  <tableColumns count="8">
    <tableColumn id="1" xr3:uid="{57BEE172-5896-4441-843D-C02CC67A9372}" name="DOOR DNB GEFACTUREERDE VOLUMES ELEKTRICITEIT VOOR HET JAAR 2021" dataDxfId="42"/>
    <tableColumn id="2" xr3:uid="{29CB0EDB-7556-4D62-8B0B-C320FB43B12D}" name="Trans HS" dataDxfId="41" dataCellStyle="Valuta 2"/>
    <tableColumn id="3" xr3:uid="{E0647E60-85FE-42E6-8299-F7A9D83CF25B}" name="&gt;26-36 kV" dataDxfId="40" dataCellStyle="Valuta 2"/>
    <tableColumn id="4" xr3:uid="{6C0DFD75-A774-4C52-95E4-A97B9E646AE3}" name="26-1 kV" dataDxfId="39" dataCellStyle="Valuta 2"/>
    <tableColumn id="7" xr3:uid="{3B734220-6DC6-4041-8BFF-61E27A7AF52F}" name="Doorvoer_26-1 kV" dataDxfId="38" dataCellStyle="Valuta 2"/>
    <tableColumn id="5" xr3:uid="{9463D9BC-9F67-42B2-A479-30D1B212B8D2}" name="Trans LS" dataDxfId="37" dataCellStyle="Valuta 2"/>
    <tableColumn id="8" xr3:uid="{2A1DB4D3-E658-4B28-B097-EC7935EEC651}" name="LS" dataDxfId="36" dataCellStyle="Valuta 2"/>
    <tableColumn id="6" xr3:uid="{B94116DA-D3DF-4246-BABB-26C72FEC795C}" name="Doorvoer_LS" dataDxfId="35" dataCellStyle="Valuta 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DDB9329-D336-4F28-A1E7-D882F78A147E}" name="Volumes_ELEK_2022_2024" displayName="Volumes_ELEK_2022_2024" ref="A54:H107" totalsRowShown="0" headerRowDxfId="34" dataDxfId="32" headerRowBorderDxfId="33" tableBorderDxfId="31">
  <autoFilter ref="A54:H107" xr:uid="{468529EC-4F97-4D8B-9307-4E84E5E559D6}"/>
  <tableColumns count="8">
    <tableColumn id="1" xr3:uid="{A3669C63-B910-4508-968D-1630CD1CDC77}" name="DOOR DNB GEFACTUREERDE VOLUMES ELEKTRICITEIT VOOR HET RAPPORTERINGSJAAR IN DE PERIODE 2022-2024" dataDxfId="30"/>
    <tableColumn id="2" xr3:uid="{460FB372-1ECD-4762-98E8-0D91EEE962A1}" name="Trans HS" dataDxfId="29"/>
    <tableColumn id="3" xr3:uid="{9A0F9AB1-3B49-4C44-980D-C6815D757D86}" name="&gt;26-36 kV" dataDxfId="28"/>
    <tableColumn id="7" xr3:uid="{A4046E84-CD41-4A8F-BB5C-A94438AB0CEA}" name="26-1 kV" dataDxfId="27"/>
    <tableColumn id="4" xr3:uid="{243F9188-8501-4E5E-8F2D-3DFE1D535F18}" name="Doorvoer_26-1 kV" dataDxfId="26"/>
    <tableColumn id="5" xr3:uid="{D92FC84B-DC81-4A76-875E-E92F2E946F8B}" name="Trans LS" dataDxfId="25"/>
    <tableColumn id="8" xr3:uid="{30B0C855-F199-4B82-9742-DD6A58CD6D65}" name="LS" dataDxfId="24"/>
    <tableColumn id="6" xr3:uid="{A58BA98C-8F1A-439A-9AD1-A2EB2DD55FE8}" name="Doorvoer_LS" dataDxfId="2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4B80F4-75DE-4621-90DD-85846B0B78C1}" name="Tabel7" displayName="Tabel7" ref="A111:B128" totalsRowShown="0" headerRowDxfId="22" dataDxfId="21" tableBorderDxfId="20">
  <autoFilter ref="A111:B128" xr:uid="{DBE52D10-08F8-44F4-9E67-113FBA009A52}"/>
  <tableColumns count="2">
    <tableColumn id="1" xr3:uid="{21B657EE-4A5C-42C2-8188-0490DE9DE4D6}" name="DOOR ELIA AAN DNB GEFACTUREERDE VOLUMES ELEKTRICITEIT VOOR HET RAPPORTERINGSJAAR IN DE PERIODE 2021-2024" dataDxfId="19"/>
    <tableColumn id="2" xr3:uid="{DC175F8C-EB47-40A7-B41F-6E23045C7641}" name="Totaal" dataDxfId="1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569E72F-030C-4E2B-92A7-D0763B9DE66F}" name="Volumes_ELEK_2022_202414" displayName="Volumes_ELEK_2022_202414" ref="A5:I20" totalsRowShown="0" headerRowDxfId="16" dataDxfId="14" headerRowBorderDxfId="15" tableBorderDxfId="13">
  <autoFilter ref="A5:I20" xr:uid="{468529EC-4F97-4D8B-9307-4E84E5E559D6}"/>
  <tableColumns count="9">
    <tableColumn id="1" xr3:uid="{CFE59AA6-B648-4978-B8E2-1654DD79304A}" name="DOOR DNB GEFACTUREERDE VOLUMES GAS (AFNAME) VOOR HET RAPPORTERINGSJAAR IN DE REGULERINGSPERIODE 2021-2024" dataDxfId="12"/>
    <tableColumn id="2" xr3:uid="{C8118CE0-2AAA-47EF-AE12-3B7533EC94C1}" name="T1" dataDxfId="11"/>
    <tableColumn id="3" xr3:uid="{57DA6756-0EBA-4434-BA3D-2DB484E8A610}" name="T2" dataDxfId="10"/>
    <tableColumn id="7" xr3:uid="{5054D901-A81D-4599-BF4C-7C4ED008CE5A}" name="T3" dataDxfId="9"/>
    <tableColumn id="4" xr3:uid="{DFFCED39-92DD-40AC-9B78-375C020481D3}" name="T4" dataDxfId="8"/>
    <tableColumn id="5" xr3:uid="{08C6CA66-257C-4589-A559-A4F7C6AC6C19}" name="T5" dataDxfId="7"/>
    <tableColumn id="8" xr3:uid="{7811BCB8-C918-4414-896D-4C0C56206C6C}" name="T6" dataDxfId="6"/>
    <tableColumn id="9" xr3:uid="{F9FEA8BB-B203-493B-A421-0856EDB60BD2}" name="Doorvoer_MD" dataDxfId="5"/>
    <tableColumn id="6" xr3:uid="{D7CECBCE-3FFE-4052-9018-8A639D8C8431}" name="Doorvoer_LD" dataDxfId="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EDB5B62-BC36-4E9C-8BB8-CB870FC78C74}" name="Tabel16" displayName="Tabel16" ref="A24:B27" totalsRowShown="0" headerRowDxfId="3" dataDxfId="2">
  <autoFilter ref="A24:B27" xr:uid="{F7693D48-B226-48DA-A9CA-7C74E2D163FA}"/>
  <tableColumns count="2">
    <tableColumn id="1" xr3:uid="{E6C6D6B1-9AAD-48D0-ACA7-0E01B4A38D72}" name="DOOR DNB GEFACTUREERDE VOLUMES GAS (INJECTIE) VOOR HET RAPPORTERINGSJAAR IN DE REGULERINGSPERIODE 2021-2024" dataDxfId="1"/>
    <tableColumn id="2" xr3:uid="{7297B532-BCCF-4C0A-9888-195E79A248FA}" name="Totaal" dataDxfId="0"/>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3.bin"/><Relationship Id="rId4"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P64"/>
  <sheetViews>
    <sheetView showGridLines="0" zoomScaleNormal="100" workbookViewId="0">
      <selection activeCell="E18" sqref="E18"/>
    </sheetView>
  </sheetViews>
  <sheetFormatPr defaultColWidth="8.81640625" defaultRowHeight="12.5" x14ac:dyDescent="0.25"/>
  <cols>
    <col min="1" max="1" width="10.1796875" style="11" bestFit="1" customWidth="1"/>
    <col min="2" max="2" width="31.81640625" style="11" customWidth="1"/>
    <col min="3" max="3" width="12.453125" style="11" customWidth="1"/>
    <col min="4" max="4" width="11" style="11" customWidth="1"/>
    <col min="5" max="5" width="11.453125" style="11" customWidth="1"/>
    <col min="6" max="12" width="8.81640625" style="11"/>
    <col min="13" max="13" width="13.81640625" style="11" customWidth="1"/>
    <col min="14" max="14" width="8.81640625" style="11"/>
    <col min="15" max="15" width="11" style="11" bestFit="1" customWidth="1"/>
    <col min="16" max="16" width="8.81640625" style="11"/>
    <col min="17" max="17" width="25.54296875" style="11" customWidth="1"/>
    <col min="18" max="16384" width="8.81640625" style="11"/>
  </cols>
  <sheetData>
    <row r="1" spans="1:15" ht="13" x14ac:dyDescent="0.3">
      <c r="B1" s="12"/>
      <c r="C1" s="13"/>
      <c r="O1" s="29"/>
    </row>
    <row r="2" spans="1:15" s="17" customFormat="1" ht="25" x14ac:dyDescent="0.5">
      <c r="A2" s="14"/>
      <c r="B2" s="15" t="s">
        <v>227</v>
      </c>
      <c r="C2" s="16"/>
      <c r="D2" s="16"/>
      <c r="E2" s="16"/>
      <c r="F2" s="14"/>
      <c r="G2" s="14"/>
      <c r="H2" s="14"/>
      <c r="I2" s="14"/>
      <c r="J2" s="14"/>
      <c r="K2" s="14"/>
      <c r="L2" s="14"/>
      <c r="M2" s="14"/>
      <c r="N2" s="14"/>
    </row>
    <row r="3" spans="1:15" ht="13" x14ac:dyDescent="0.3">
      <c r="B3" s="12"/>
      <c r="C3" s="13"/>
    </row>
    <row r="4" spans="1:15" ht="14" x14ac:dyDescent="0.3">
      <c r="B4" s="12"/>
      <c r="C4" s="13"/>
      <c r="O4" s="46"/>
    </row>
    <row r="5" spans="1:15" ht="13" x14ac:dyDescent="0.3">
      <c r="B5" s="12"/>
      <c r="C5" s="18"/>
    </row>
    <row r="6" spans="1:15" ht="13.5" thickBot="1" x14ac:dyDescent="0.35">
      <c r="B6" s="12"/>
      <c r="C6" s="13"/>
    </row>
    <row r="7" spans="1:15" ht="13.5" thickBot="1" x14ac:dyDescent="0.35">
      <c r="B7" s="12" t="s">
        <v>40</v>
      </c>
      <c r="C7" s="731" t="s">
        <v>433</v>
      </c>
      <c r="D7" s="732"/>
      <c r="E7" s="732"/>
      <c r="F7" s="733"/>
    </row>
    <row r="8" spans="1:15" ht="13.5" thickBot="1" x14ac:dyDescent="0.35">
      <c r="B8" s="12" t="s">
        <v>41</v>
      </c>
      <c r="C8" s="731"/>
      <c r="D8" s="732"/>
      <c r="E8" s="732"/>
      <c r="F8" s="733"/>
    </row>
    <row r="9" spans="1:15" s="19" customFormat="1" ht="13.5" thickBot="1" x14ac:dyDescent="0.35">
      <c r="B9" s="20"/>
      <c r="C9" s="21"/>
      <c r="D9" s="21"/>
      <c r="E9" s="21"/>
      <c r="F9" s="21"/>
      <c r="K9" s="11"/>
      <c r="L9" s="11"/>
      <c r="M9" s="11"/>
      <c r="N9" s="11"/>
    </row>
    <row r="10" spans="1:15" ht="13.5" thickBot="1" x14ac:dyDescent="0.35">
      <c r="B10" s="12" t="s">
        <v>217</v>
      </c>
      <c r="C10" s="734" t="s">
        <v>454</v>
      </c>
      <c r="D10" s="735"/>
      <c r="E10" s="735"/>
      <c r="F10" s="736"/>
    </row>
    <row r="11" spans="1:15" s="48" customFormat="1" ht="13" x14ac:dyDescent="0.3">
      <c r="B11" s="49"/>
      <c r="C11" s="50"/>
    </row>
    <row r="12" spans="1:15" s="48" customFormat="1" ht="13.5" thickBot="1" x14ac:dyDescent="0.35">
      <c r="B12" s="49"/>
      <c r="C12" s="50"/>
    </row>
    <row r="13" spans="1:15" s="48" customFormat="1" ht="13.5" thickBot="1" x14ac:dyDescent="0.35">
      <c r="B13" s="51" t="s">
        <v>218</v>
      </c>
      <c r="C13" s="49"/>
      <c r="D13" s="51" t="s">
        <v>219</v>
      </c>
      <c r="E13" s="52">
        <v>2021</v>
      </c>
    </row>
    <row r="14" spans="1:15" s="48" customFormat="1" ht="13.5" thickBot="1" x14ac:dyDescent="0.35">
      <c r="B14" s="51"/>
      <c r="C14" s="49"/>
      <c r="D14" s="51" t="s">
        <v>220</v>
      </c>
      <c r="E14" s="52">
        <v>2024</v>
      </c>
    </row>
    <row r="15" spans="1:15" ht="13" x14ac:dyDescent="0.3">
      <c r="B15" s="12"/>
      <c r="C15" s="13"/>
    </row>
    <row r="16" spans="1:15" ht="13.5" thickBot="1" x14ac:dyDescent="0.35">
      <c r="B16" s="12"/>
      <c r="C16" s="13"/>
    </row>
    <row r="17" spans="1:16" s="2" customFormat="1" ht="13.5" thickBot="1" x14ac:dyDescent="0.35">
      <c r="B17" s="8" t="s">
        <v>207</v>
      </c>
      <c r="E17" s="44">
        <v>2022</v>
      </c>
      <c r="F17" s="11"/>
      <c r="G17" s="11"/>
      <c r="H17" s="11"/>
      <c r="I17" s="22"/>
      <c r="J17" s="22"/>
      <c r="K17" s="22"/>
      <c r="L17" s="22"/>
      <c r="M17" s="22"/>
      <c r="N17" s="22"/>
      <c r="O17" s="22"/>
      <c r="P17" s="22"/>
    </row>
    <row r="18" spans="1:16" s="2" customFormat="1" x14ac:dyDescent="0.25">
      <c r="F18" s="11"/>
      <c r="G18" s="11"/>
      <c r="H18" s="11"/>
      <c r="I18" s="22"/>
      <c r="J18" s="22"/>
      <c r="K18" s="22"/>
      <c r="L18" s="22"/>
      <c r="M18" s="22"/>
      <c r="N18" s="22"/>
      <c r="O18" s="22"/>
      <c r="P18" s="22"/>
    </row>
    <row r="19" spans="1:16" ht="13" x14ac:dyDescent="0.3">
      <c r="B19" s="23"/>
      <c r="C19" s="24"/>
    </row>
    <row r="21" spans="1:16" s="53" customFormat="1" ht="13" x14ac:dyDescent="0.3">
      <c r="A21" s="737" t="s">
        <v>221</v>
      </c>
      <c r="B21" s="738"/>
      <c r="C21" s="738"/>
      <c r="D21" s="738"/>
      <c r="E21" s="738"/>
      <c r="F21" s="738"/>
      <c r="G21" s="738"/>
      <c r="H21" s="738"/>
      <c r="I21" s="739"/>
    </row>
    <row r="22" spans="1:16" x14ac:dyDescent="0.25">
      <c r="A22" s="25"/>
    </row>
    <row r="23" spans="1:16" s="447" customFormat="1" ht="112" customHeight="1" x14ac:dyDescent="0.25">
      <c r="A23" s="740" t="s">
        <v>396</v>
      </c>
      <c r="B23" s="741"/>
      <c r="C23" s="741"/>
      <c r="D23" s="741"/>
      <c r="E23" s="741"/>
      <c r="F23" s="741"/>
      <c r="G23" s="741"/>
      <c r="H23" s="741"/>
      <c r="I23" s="741"/>
    </row>
    <row r="24" spans="1:16" s="26" customFormat="1" x14ac:dyDescent="0.25">
      <c r="A24" s="27"/>
    </row>
    <row r="25" spans="1:16" s="26" customFormat="1" x14ac:dyDescent="0.25"/>
    <row r="26" spans="1:16" ht="13" x14ac:dyDescent="0.3">
      <c r="A26" s="728" t="s">
        <v>225</v>
      </c>
      <c r="B26" s="729"/>
      <c r="C26" s="729"/>
      <c r="D26" s="729"/>
      <c r="E26" s="729"/>
      <c r="F26" s="729"/>
      <c r="G26" s="729"/>
      <c r="H26" s="729"/>
      <c r="I26" s="730"/>
    </row>
    <row r="27" spans="1:16" s="25" customFormat="1" x14ac:dyDescent="0.25">
      <c r="A27" s="28"/>
      <c r="B27" s="28"/>
      <c r="C27" s="11"/>
      <c r="D27" s="11"/>
      <c r="E27" s="11"/>
      <c r="F27" s="11"/>
      <c r="G27" s="11"/>
      <c r="H27" s="11"/>
      <c r="I27" s="11"/>
      <c r="J27" s="11"/>
      <c r="K27" s="11"/>
      <c r="L27" s="11"/>
    </row>
    <row r="28" spans="1:16" s="48" customFormat="1" x14ac:dyDescent="0.25">
      <c r="A28" s="54"/>
      <c r="B28" s="55"/>
      <c r="C28" s="56"/>
      <c r="D28" s="57" t="s">
        <v>222</v>
      </c>
      <c r="E28" s="56"/>
      <c r="F28" s="56"/>
      <c r="G28" s="56"/>
      <c r="H28" s="56"/>
      <c r="I28" s="56"/>
      <c r="J28" s="56"/>
    </row>
    <row r="29" spans="1:16" s="48" customFormat="1" x14ac:dyDescent="0.25">
      <c r="A29" s="54"/>
      <c r="B29" s="58"/>
      <c r="C29" s="56"/>
      <c r="D29" s="57"/>
      <c r="E29" s="56"/>
      <c r="F29" s="56"/>
      <c r="G29" s="56"/>
      <c r="H29" s="56"/>
      <c r="I29" s="56"/>
      <c r="J29" s="56"/>
    </row>
    <row r="30" spans="1:16" s="48" customFormat="1" ht="15" customHeight="1" x14ac:dyDescent="0.25">
      <c r="A30" s="54"/>
      <c r="B30" s="59"/>
      <c r="C30" s="60"/>
      <c r="D30" s="57" t="s">
        <v>87</v>
      </c>
      <c r="E30" s="56"/>
      <c r="F30" s="56"/>
      <c r="G30" s="56"/>
      <c r="H30" s="56"/>
      <c r="I30" s="56"/>
      <c r="J30" s="56"/>
    </row>
    <row r="31" spans="1:16" s="48" customFormat="1" x14ac:dyDescent="0.25">
      <c r="A31" s="54"/>
      <c r="B31" s="61"/>
      <c r="C31" s="56"/>
      <c r="D31" s="57"/>
      <c r="E31" s="56"/>
      <c r="F31" s="56"/>
      <c r="G31" s="56"/>
      <c r="H31" s="56"/>
      <c r="I31" s="56"/>
      <c r="J31" s="56"/>
    </row>
    <row r="32" spans="1:16" s="48" customFormat="1" x14ac:dyDescent="0.25">
      <c r="A32" s="54"/>
      <c r="B32" s="62"/>
      <c r="C32" s="56"/>
      <c r="D32" s="57" t="s">
        <v>223</v>
      </c>
      <c r="E32" s="56"/>
      <c r="F32" s="56"/>
      <c r="G32" s="56"/>
      <c r="H32" s="56"/>
      <c r="I32" s="56"/>
      <c r="J32" s="56"/>
    </row>
    <row r="33" spans="1:12" s="48" customFormat="1" x14ac:dyDescent="0.25">
      <c r="A33" s="54"/>
      <c r="B33" s="63"/>
      <c r="C33" s="56"/>
      <c r="D33" s="57"/>
      <c r="E33" s="56"/>
      <c r="F33" s="56"/>
      <c r="G33" s="56"/>
      <c r="H33" s="56"/>
      <c r="I33" s="56"/>
      <c r="J33" s="56"/>
    </row>
    <row r="34" spans="1:12" s="48" customFormat="1" ht="12.75" customHeight="1" x14ac:dyDescent="0.25">
      <c r="A34" s="54"/>
      <c r="B34" s="64"/>
      <c r="C34" s="56"/>
      <c r="D34" s="57" t="s">
        <v>224</v>
      </c>
      <c r="E34" s="65"/>
      <c r="F34" s="65"/>
      <c r="G34" s="65"/>
      <c r="H34" s="65"/>
      <c r="I34" s="65"/>
      <c r="J34" s="65"/>
      <c r="K34" s="65"/>
    </row>
    <row r="35" spans="1:12" x14ac:dyDescent="0.25">
      <c r="A35" s="28"/>
      <c r="B35" s="28"/>
    </row>
    <row r="37" spans="1:12" s="25" customFormat="1" ht="13" x14ac:dyDescent="0.3">
      <c r="A37" s="728" t="s">
        <v>226</v>
      </c>
      <c r="B37" s="729"/>
      <c r="C37" s="729"/>
      <c r="D37" s="729"/>
      <c r="E37" s="729"/>
      <c r="F37" s="729"/>
      <c r="G37" s="729"/>
      <c r="H37" s="729"/>
      <c r="I37" s="730"/>
      <c r="J37" s="11"/>
      <c r="K37" s="11"/>
      <c r="L37" s="11"/>
    </row>
    <row r="38" spans="1:12" x14ac:dyDescent="0.25">
      <c r="A38" s="490"/>
      <c r="B38" s="490"/>
      <c r="C38" s="490"/>
      <c r="D38" s="490"/>
      <c r="E38" s="490"/>
      <c r="F38" s="490"/>
      <c r="G38" s="25"/>
      <c r="H38" s="25"/>
      <c r="I38" s="25"/>
      <c r="J38" s="25"/>
      <c r="K38" s="25"/>
      <c r="L38" s="25"/>
    </row>
    <row r="39" spans="1:12" x14ac:dyDescent="0.25">
      <c r="A39" s="491" t="str">
        <f>+ASSUMPTIES!A1</f>
        <v>ASSUMPTIES</v>
      </c>
      <c r="B39" s="492"/>
      <c r="C39" s="493"/>
      <c r="D39" s="493"/>
      <c r="E39" s="493"/>
      <c r="F39" s="493"/>
    </row>
    <row r="40" spans="1:12" x14ac:dyDescent="0.25">
      <c r="A40" s="491" t="str">
        <f>+'T1'!A1:L1</f>
        <v>TABEL 1: Balans (algemene boekhouding) voor boekjaar 2022</v>
      </c>
      <c r="B40" s="492"/>
      <c r="C40" s="492"/>
      <c r="D40" s="493"/>
      <c r="E40" s="493"/>
      <c r="F40" s="493"/>
    </row>
    <row r="41" spans="1:12" x14ac:dyDescent="0.25">
      <c r="A41" s="491" t="str">
        <f>+'T2'!B1</f>
        <v>TABEL 2: Resultatenrekening (algemene boekhouding) voor boekjaar 2022</v>
      </c>
      <c r="B41" s="492"/>
      <c r="C41" s="492"/>
      <c r="D41" s="492"/>
      <c r="E41" s="493"/>
      <c r="F41" s="493"/>
    </row>
    <row r="42" spans="1:12" x14ac:dyDescent="0.25">
      <c r="A42" s="491" t="str">
        <f>+'T3 - Overzicht'!A1</f>
        <v>TABEL 3: Algemeen overzicht endogene kosten</v>
      </c>
      <c r="B42" s="492"/>
      <c r="C42" s="492"/>
      <c r="D42" s="493"/>
      <c r="E42" s="493"/>
      <c r="F42" s="493"/>
    </row>
    <row r="43" spans="1:12" x14ac:dyDescent="0.25">
      <c r="A43" s="491" t="str">
        <f>+'T4'!A1</f>
        <v>TABEL 4: Afschrijvingen immateriële vaste activa</v>
      </c>
      <c r="B43" s="492"/>
      <c r="C43" s="492"/>
      <c r="D43" s="493"/>
      <c r="E43" s="493"/>
      <c r="F43" s="493"/>
    </row>
    <row r="44" spans="1:12" x14ac:dyDescent="0.25">
      <c r="A44" s="491" t="str">
        <f>+T5A!A1</f>
        <v>TABEL 5A: Afschrijvingen van de historische aanschaffingswaarde (materiële vaste activa) - elektriciteit</v>
      </c>
      <c r="B44" s="492"/>
      <c r="C44" s="492"/>
      <c r="D44" s="492"/>
      <c r="E44" s="492"/>
      <c r="F44" s="492"/>
    </row>
    <row r="45" spans="1:12" x14ac:dyDescent="0.25">
      <c r="A45" s="491" t="str">
        <f>+T5B!A1</f>
        <v>TABEL 5B: Afschrijvingen van de historische aanschaffingswaarde (materiële vaste activa) - gas</v>
      </c>
      <c r="B45" s="492"/>
      <c r="C45" s="492"/>
      <c r="D45" s="492"/>
      <c r="E45" s="492"/>
      <c r="F45" s="492"/>
    </row>
    <row r="46" spans="1:12" x14ac:dyDescent="0.25">
      <c r="A46" s="491" t="str">
        <f>+'T6'!A1:G1</f>
        <v>TABEL 6: Evolutie Nettobedrijfskapitaal (NBK)</v>
      </c>
      <c r="B46" s="492"/>
      <c r="C46" s="493"/>
      <c r="D46" s="493"/>
      <c r="E46" s="493"/>
      <c r="F46" s="493"/>
    </row>
    <row r="47" spans="1:12" x14ac:dyDescent="0.25">
      <c r="A47" s="491" t="str">
        <f>+'T7'!A1:G1</f>
        <v>TABEL 7: Evolutie van de RAB-waarde (excl. herwaarderingsmeerwaarden)</v>
      </c>
      <c r="B47" s="492"/>
      <c r="C47" s="492"/>
      <c r="D47" s="492"/>
      <c r="E47" s="493"/>
      <c r="F47" s="493"/>
    </row>
    <row r="48" spans="1:12" x14ac:dyDescent="0.25">
      <c r="A48" s="491" t="str">
        <f>+'T8'!A1:E1</f>
        <v>TABEL 8: Operationele kosten</v>
      </c>
      <c r="B48" s="492"/>
      <c r="C48" s="493"/>
      <c r="D48" s="493"/>
      <c r="E48" s="493"/>
      <c r="F48" s="493"/>
    </row>
    <row r="49" spans="1:6" x14ac:dyDescent="0.25">
      <c r="A49" s="491" t="str">
        <f>+'T9'!A1:F1</f>
        <v xml:space="preserve">TABEL 9: Operationele opbrengsten </v>
      </c>
      <c r="B49" s="492"/>
      <c r="C49" s="493"/>
      <c r="D49" s="493"/>
      <c r="E49" s="493"/>
      <c r="F49" s="493"/>
    </row>
    <row r="50" spans="1:6" x14ac:dyDescent="0.25">
      <c r="A50" s="491" t="str">
        <f>+T10A!A1</f>
        <v>TABEL 10A: Overzicht gefactureerde volumes voor het jaar 2022 - ELEKTRICITEIT</v>
      </c>
      <c r="B50" s="492"/>
      <c r="C50" s="492"/>
      <c r="D50" s="492"/>
      <c r="E50" s="493"/>
      <c r="F50" s="493"/>
    </row>
    <row r="51" spans="1:6" x14ac:dyDescent="0.25">
      <c r="A51" s="491" t="str">
        <f>+T10B!A1</f>
        <v>TABEL 10B: Overzicht gefactureerde volumes voor het jaar 2022 - GAS</v>
      </c>
      <c r="B51" s="492"/>
      <c r="C51" s="492"/>
      <c r="D51" s="492"/>
      <c r="E51" s="493"/>
      <c r="F51" s="493"/>
    </row>
    <row r="52" spans="1:6" x14ac:dyDescent="0.25">
      <c r="A52" s="491"/>
      <c r="B52" s="493"/>
      <c r="C52" s="493"/>
      <c r="D52" s="493"/>
      <c r="E52" s="493"/>
      <c r="F52" s="493"/>
    </row>
    <row r="53" spans="1:6" x14ac:dyDescent="0.25">
      <c r="A53" s="491"/>
      <c r="B53" s="493"/>
      <c r="C53" s="493"/>
      <c r="D53" s="493"/>
      <c r="E53" s="493"/>
      <c r="F53" s="493"/>
    </row>
    <row r="54" spans="1:6" x14ac:dyDescent="0.25">
      <c r="A54" s="491"/>
      <c r="B54" s="493"/>
      <c r="C54" s="493"/>
      <c r="D54" s="493"/>
      <c r="E54" s="493"/>
      <c r="F54" s="493"/>
    </row>
    <row r="55" spans="1:6" x14ac:dyDescent="0.25">
      <c r="A55" s="448"/>
    </row>
    <row r="56" spans="1:6" x14ac:dyDescent="0.25">
      <c r="A56" s="448"/>
    </row>
    <row r="57" spans="1:6" x14ac:dyDescent="0.25">
      <c r="A57" s="448"/>
    </row>
    <row r="58" spans="1:6" x14ac:dyDescent="0.25">
      <c r="A58" s="448"/>
    </row>
    <row r="59" spans="1:6" x14ac:dyDescent="0.25">
      <c r="A59" s="448"/>
    </row>
    <row r="60" spans="1:6" x14ac:dyDescent="0.25">
      <c r="A60" s="448"/>
    </row>
    <row r="61" spans="1:6" x14ac:dyDescent="0.25">
      <c r="A61" s="448"/>
    </row>
    <row r="62" spans="1:6" x14ac:dyDescent="0.25">
      <c r="A62" s="448"/>
    </row>
    <row r="63" spans="1:6" x14ac:dyDescent="0.25">
      <c r="A63" s="448"/>
    </row>
    <row r="64" spans="1:6" x14ac:dyDescent="0.25">
      <c r="A64" s="448"/>
    </row>
  </sheetData>
  <sheetProtection algorithmName="SHA-512" hashValue="+aqJcdptRTcEu7meYCo1td7hXDlKsRWn5hNB5BfzSXkteKGi2XQW/3gkQYKVSF+HBCSnWlV8pvbp/KL/MtavLA==" saltValue="yVcQ1fEiacmteXzA4f3a7w==" spinCount="100000" sheet="1" objects="1" scenarios="1" pivotTables="0"/>
  <mergeCells count="7">
    <mergeCell ref="A26:I26"/>
    <mergeCell ref="A37:I37"/>
    <mergeCell ref="C7:F7"/>
    <mergeCell ref="C8:F8"/>
    <mergeCell ref="C10:F10"/>
    <mergeCell ref="A21:I21"/>
    <mergeCell ref="A23:I23"/>
  </mergeCells>
  <dataValidations count="2">
    <dataValidation type="list" allowBlank="1" showInputMessage="1" showErrorMessage="1" sqref="C10" xr:uid="{00000000-0002-0000-0000-000000000000}">
      <formula1>"elektriciteit,gas"</formula1>
    </dataValidation>
    <dataValidation type="list" allowBlank="1" showInputMessage="1" showErrorMessage="1" sqref="E17" xr:uid="{9761AC2C-8CBB-4049-B7B5-5D7BBF3A31F7}">
      <formula1>"2021,2022,2023,2024"</formula1>
    </dataValidation>
  </dataValidations>
  <hyperlinks>
    <hyperlink ref="A39" location="'T1'!A1" display="'T1'!A1" xr:uid="{2EE0DD40-D603-4CAC-8666-676AA8246053}"/>
    <hyperlink ref="A39:B39" location="ASSUMPTIES!A1" display="ASSUMPTIES!A1" xr:uid="{9321F792-45C5-4FE6-AE74-56BC25DB679F}"/>
    <hyperlink ref="A40:C40" location="'T1'!A1" display="'T1'!A1" xr:uid="{658B1BA2-B7EA-44A6-BA6C-340C2A32A760}"/>
    <hyperlink ref="A41:D41" location="'T2'!A1" display="'T2'!A1" xr:uid="{B444E857-AF26-4501-B600-E588159717E0}"/>
    <hyperlink ref="A42:C42" location="'T3 - Overzicht'!A1" display="'T3 - Overzicht'!A1" xr:uid="{982004C0-DE39-4877-A007-AE74C33C356C}"/>
    <hyperlink ref="A43:C43" location="'T4'!A1" display="'T4'!A1" xr:uid="{F8464B8A-E72F-4A39-B46D-6966A530DE68}"/>
    <hyperlink ref="A44:F44" location="T5A!A1" display="T5A!A1" xr:uid="{744D4190-EF53-4E66-B13C-0558C3ED0164}"/>
    <hyperlink ref="A45:F45" location="T5B!A1" display="T5B!A1" xr:uid="{C0FB69BB-D5C2-438F-8F29-AA611D90AAC3}"/>
    <hyperlink ref="A46:B46" location="'T6'!A1" display="'T6'!A1" xr:uid="{89D8B388-0D97-4241-8943-832533A6C9BF}"/>
    <hyperlink ref="A47:D47" location="'T7'!A1" display="'T7'!A1" xr:uid="{FA36FB0C-3F18-4E35-9364-C15F3328159A}"/>
    <hyperlink ref="A48:B48" location="'T8'!A1" display="'T8'!A1" xr:uid="{C357BE3D-41B3-498D-9DB4-63977E27E078}"/>
    <hyperlink ref="A49:B49" location="'T9'!A1" display="'T9'!A1" xr:uid="{7E4BB74C-D26A-4533-BAA2-EEA0FD84BC08}"/>
    <hyperlink ref="A50:D50" location="T10A!A1" display="T10A!A1" xr:uid="{0BE41928-E87A-4D5E-A9FC-AA906B508002}"/>
    <hyperlink ref="A51:D51" location="T10B!A1" display="T10B!A1" xr:uid="{8F9E68D5-BBC9-4F14-A174-D1966BC61719}"/>
  </hyperlinks>
  <pageMargins left="0.98425196850393704" right="0.23622047244094491" top="0.82677165354330717" bottom="0.70866141732283472" header="0.74803149606299213" footer="0.47244094488188981"/>
  <pageSetup paperSize="8" scale="66" fitToWidth="3" fitToHeight="3" orientation="portrait"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4">
    <pageSetUpPr fitToPage="1"/>
  </sheetPr>
  <dimension ref="A1:P46"/>
  <sheetViews>
    <sheetView zoomScaleNormal="100" workbookViewId="0">
      <selection activeCell="D40" sqref="D40"/>
    </sheetView>
  </sheetViews>
  <sheetFormatPr defaultColWidth="9.1796875" defaultRowHeight="12.5" x14ac:dyDescent="0.25"/>
  <cols>
    <col min="1" max="1" width="9.1796875" style="82"/>
    <col min="2" max="2" width="26.54296875" style="82" bestFit="1" customWidth="1"/>
    <col min="3" max="3" width="35.54296875" style="82" customWidth="1"/>
    <col min="4" max="4" width="25.7265625" style="82" customWidth="1"/>
    <col min="5" max="7" width="18.453125" style="82" customWidth="1"/>
    <col min="8" max="16384" width="9.1796875" style="82"/>
  </cols>
  <sheetData>
    <row r="1" spans="1:16" ht="23.15" customHeight="1" thickBot="1" x14ac:dyDescent="0.3">
      <c r="A1" s="744" t="s">
        <v>422</v>
      </c>
      <c r="B1" s="745"/>
      <c r="C1" s="745"/>
      <c r="D1" s="745"/>
      <c r="E1" s="745"/>
      <c r="F1" s="745"/>
      <c r="G1" s="746"/>
      <c r="H1" s="317"/>
      <c r="I1" s="317"/>
      <c r="J1" s="317"/>
      <c r="K1" s="317"/>
      <c r="L1" s="317"/>
      <c r="M1" s="317"/>
      <c r="N1" s="317"/>
      <c r="O1" s="317"/>
      <c r="P1" s="317"/>
    </row>
    <row r="2" spans="1:16" x14ac:dyDescent="0.25">
      <c r="H2" s="317"/>
      <c r="I2" s="317"/>
      <c r="J2" s="317"/>
      <c r="K2" s="317"/>
      <c r="L2" s="317"/>
      <c r="M2" s="317"/>
      <c r="N2" s="317"/>
      <c r="O2" s="317"/>
      <c r="P2" s="317"/>
    </row>
    <row r="3" spans="1:16" x14ac:dyDescent="0.25">
      <c r="C3" s="473" t="s">
        <v>420</v>
      </c>
      <c r="D3" s="280">
        <f>+TITELBLAD!E17</f>
        <v>2022</v>
      </c>
      <c r="E3" s="281">
        <f>+D45</f>
        <v>0</v>
      </c>
      <c r="H3" s="317"/>
      <c r="I3" s="317"/>
      <c r="J3" s="317"/>
      <c r="K3" s="317"/>
      <c r="L3" s="317"/>
      <c r="M3" s="317"/>
      <c r="N3" s="317"/>
      <c r="O3" s="317"/>
      <c r="P3" s="317"/>
    </row>
    <row r="4" spans="1:16" x14ac:dyDescent="0.25">
      <c r="H4" s="317"/>
      <c r="I4" s="317"/>
      <c r="J4" s="317"/>
      <c r="K4" s="317"/>
      <c r="L4" s="317"/>
      <c r="M4" s="317"/>
      <c r="N4" s="317"/>
      <c r="O4" s="317"/>
      <c r="P4" s="317"/>
    </row>
    <row r="5" spans="1:16" ht="13" thickBot="1" x14ac:dyDescent="0.3">
      <c r="H5" s="317"/>
      <c r="I5" s="317"/>
      <c r="J5" s="317"/>
      <c r="K5" s="317"/>
      <c r="L5" s="317"/>
      <c r="M5" s="317"/>
      <c r="N5" s="317"/>
      <c r="O5" s="317"/>
      <c r="P5" s="317"/>
    </row>
    <row r="6" spans="1:16" ht="13" x14ac:dyDescent="0.25">
      <c r="B6" s="282"/>
      <c r="C6" s="283"/>
      <c r="D6" s="284">
        <f>+D3</f>
        <v>2022</v>
      </c>
      <c r="H6" s="317"/>
      <c r="I6" s="317"/>
      <c r="J6" s="317"/>
      <c r="K6" s="317"/>
      <c r="L6" s="317"/>
      <c r="M6" s="317"/>
      <c r="N6" s="317"/>
      <c r="O6" s="317"/>
      <c r="P6" s="317"/>
    </row>
    <row r="7" spans="1:16" ht="13.5" thickBot="1" x14ac:dyDescent="0.3">
      <c r="B7" s="285"/>
      <c r="C7" s="286"/>
      <c r="D7" s="287"/>
      <c r="H7" s="317"/>
      <c r="I7" s="317"/>
      <c r="J7" s="317"/>
      <c r="K7" s="317"/>
      <c r="L7" s="317"/>
      <c r="M7" s="317"/>
      <c r="N7" s="317"/>
      <c r="O7" s="317"/>
      <c r="P7" s="317"/>
    </row>
    <row r="8" spans="1:16" ht="13" x14ac:dyDescent="0.25">
      <c r="B8" s="282"/>
      <c r="C8" s="283"/>
      <c r="D8" s="288"/>
      <c r="H8" s="317"/>
      <c r="I8" s="317"/>
      <c r="J8" s="317"/>
      <c r="K8" s="317"/>
      <c r="L8" s="317"/>
      <c r="M8" s="317"/>
      <c r="N8" s="317"/>
      <c r="O8" s="317"/>
      <c r="P8" s="317"/>
    </row>
    <row r="9" spans="1:16" x14ac:dyDescent="0.25">
      <c r="B9" s="850" t="str">
        <f>"Startwaarde (01/01/"&amp;D3&amp;")"</f>
        <v>Startwaarde (01/01/2022)</v>
      </c>
      <c r="C9" s="289" t="s">
        <v>70</v>
      </c>
      <c r="D9" s="290">
        <f>+'T4'!E26</f>
        <v>0</v>
      </c>
      <c r="H9" s="317"/>
      <c r="I9" s="317"/>
      <c r="J9" s="317"/>
      <c r="K9" s="317"/>
      <c r="L9" s="317"/>
      <c r="M9" s="317"/>
      <c r="N9" s="317"/>
      <c r="O9" s="317"/>
      <c r="P9" s="317"/>
    </row>
    <row r="10" spans="1:16" x14ac:dyDescent="0.25">
      <c r="B10" s="850"/>
      <c r="C10" s="291" t="s">
        <v>7</v>
      </c>
      <c r="D10" s="292">
        <f>IF(TITELBLAD!C10="elektriciteit",T5A!E65,IF(TITELBLAD!C10="gas",T5B!E44,"FALSE"))</f>
        <v>0</v>
      </c>
      <c r="H10" s="317"/>
      <c r="I10" s="317"/>
      <c r="J10" s="317"/>
      <c r="K10" s="317"/>
      <c r="L10" s="317"/>
      <c r="M10" s="317"/>
      <c r="N10" s="317"/>
      <c r="O10" s="317"/>
      <c r="P10" s="317"/>
    </row>
    <row r="11" spans="1:16" x14ac:dyDescent="0.25">
      <c r="B11" s="293"/>
      <c r="C11" s="294"/>
      <c r="D11" s="295"/>
      <c r="H11" s="317"/>
      <c r="I11" s="317"/>
      <c r="J11" s="317"/>
      <c r="K11" s="317"/>
      <c r="L11" s="317"/>
      <c r="M11" s="317"/>
      <c r="N11" s="317"/>
      <c r="O11" s="317"/>
      <c r="P11" s="317"/>
    </row>
    <row r="12" spans="1:16" x14ac:dyDescent="0.25">
      <c r="B12" s="296"/>
      <c r="C12" s="297"/>
      <c r="D12" s="298"/>
      <c r="H12" s="317"/>
      <c r="I12" s="317"/>
      <c r="J12" s="317"/>
      <c r="K12" s="317"/>
      <c r="L12" s="317"/>
      <c r="M12" s="317"/>
      <c r="N12" s="317"/>
      <c r="O12" s="317"/>
      <c r="P12" s="317"/>
    </row>
    <row r="13" spans="1:16" x14ac:dyDescent="0.25">
      <c r="B13" s="293" t="str">
        <f>"Startwaarde RAB excl. HWMW (01/01/"&amp;D3&amp;")"</f>
        <v>Startwaarde RAB excl. HWMW (01/01/2022)</v>
      </c>
      <c r="C13" s="299"/>
      <c r="D13" s="300">
        <f>+D10+D9</f>
        <v>0</v>
      </c>
      <c r="H13" s="317"/>
      <c r="I13" s="317"/>
      <c r="J13" s="317"/>
      <c r="K13" s="317"/>
      <c r="L13" s="317"/>
      <c r="M13" s="317"/>
      <c r="N13" s="317"/>
      <c r="O13" s="317"/>
      <c r="P13" s="317"/>
    </row>
    <row r="14" spans="1:16" x14ac:dyDescent="0.25">
      <c r="B14" s="293"/>
      <c r="C14" s="299"/>
      <c r="D14" s="301"/>
    </row>
    <row r="15" spans="1:16" x14ac:dyDescent="0.25">
      <c r="B15" s="296"/>
      <c r="C15" s="302"/>
      <c r="D15" s="298"/>
    </row>
    <row r="16" spans="1:16" x14ac:dyDescent="0.25">
      <c r="B16" s="307" t="s">
        <v>189</v>
      </c>
      <c r="C16" s="299"/>
      <c r="D16" s="301">
        <f>'T4'!G26</f>
        <v>0</v>
      </c>
    </row>
    <row r="17" spans="2:4" x14ac:dyDescent="0.25">
      <c r="B17" s="304"/>
      <c r="C17" s="305"/>
      <c r="D17" s="306"/>
    </row>
    <row r="18" spans="2:4" x14ac:dyDescent="0.25">
      <c r="B18" s="296"/>
      <c r="C18" s="302"/>
      <c r="D18" s="298"/>
    </row>
    <row r="19" spans="2:4" x14ac:dyDescent="0.25">
      <c r="B19" s="293" t="s">
        <v>62</v>
      </c>
      <c r="C19" s="299" t="s">
        <v>9</v>
      </c>
      <c r="D19" s="301">
        <f>+D20+D21</f>
        <v>0</v>
      </c>
    </row>
    <row r="20" spans="2:4" ht="13" x14ac:dyDescent="0.25">
      <c r="B20" s="293"/>
      <c r="C20" s="450" t="s">
        <v>10</v>
      </c>
      <c r="D20" s="303">
        <f>IF(TITELBLAD!C10="elektriciteit",+T5A!G65,IF(TITELBLAD!C10="gas",T5B!G44,"FALSE"))</f>
        <v>0</v>
      </c>
    </row>
    <row r="21" spans="2:4" ht="13" x14ac:dyDescent="0.25">
      <c r="B21" s="293"/>
      <c r="C21" s="450" t="s">
        <v>11</v>
      </c>
      <c r="D21" s="303">
        <f>IF(TITELBLAD!C10="elektriciteit",T5A!H65,IF(TITELBLAD!C10="gas",T5B!H44,"FALSE"))</f>
        <v>0</v>
      </c>
    </row>
    <row r="22" spans="2:4" x14ac:dyDescent="0.25">
      <c r="B22" s="304"/>
      <c r="C22" s="305"/>
      <c r="D22" s="306"/>
    </row>
    <row r="23" spans="2:4" x14ac:dyDescent="0.25">
      <c r="B23" s="293"/>
      <c r="C23" s="299"/>
      <c r="D23" s="301"/>
    </row>
    <row r="24" spans="2:4" x14ac:dyDescent="0.25">
      <c r="B24" s="307" t="s">
        <v>216</v>
      </c>
      <c r="C24" s="299"/>
      <c r="D24" s="301">
        <f>IF(TITELBLAD!C10="elektriciteit",+T5A!I65,IF(TITELBLAD!C10="gas",T5B!I44,"FALSE"))</f>
        <v>0</v>
      </c>
    </row>
    <row r="25" spans="2:4" x14ac:dyDescent="0.25">
      <c r="B25" s="293"/>
      <c r="C25" s="299"/>
      <c r="D25" s="301"/>
    </row>
    <row r="26" spans="2:4" x14ac:dyDescent="0.25">
      <c r="B26" s="296"/>
      <c r="C26" s="302"/>
      <c r="D26" s="298"/>
    </row>
    <row r="27" spans="2:4" x14ac:dyDescent="0.25">
      <c r="B27" s="293" t="s">
        <v>63</v>
      </c>
      <c r="C27" s="299"/>
      <c r="D27" s="301">
        <f>IF(TITELBLAD!C10="elektriciteit",+T5A!J65,IF(TITELBLAD!C10="gas",T5B!J44,"FALSE"))</f>
        <v>0</v>
      </c>
    </row>
    <row r="28" spans="2:4" x14ac:dyDescent="0.25">
      <c r="B28" s="304"/>
      <c r="C28" s="305"/>
      <c r="D28" s="306"/>
    </row>
    <row r="29" spans="2:4" x14ac:dyDescent="0.25">
      <c r="B29" s="293"/>
      <c r="C29" s="299"/>
      <c r="D29" s="301"/>
    </row>
    <row r="30" spans="2:4" x14ac:dyDescent="0.25">
      <c r="B30" s="293" t="s">
        <v>308</v>
      </c>
      <c r="C30" s="289" t="s">
        <v>70</v>
      </c>
      <c r="D30" s="290">
        <f>+'T4'!J26</f>
        <v>0</v>
      </c>
    </row>
    <row r="31" spans="2:4" x14ac:dyDescent="0.25">
      <c r="B31" s="293"/>
      <c r="C31" s="291" t="s">
        <v>7</v>
      </c>
      <c r="D31" s="292">
        <f>IF(TITELBLAD!C10="elektriciteit",T5A!M65,IF(TITELBLAD!C10="gas",T5B!M44,"FALSE"))</f>
        <v>0</v>
      </c>
    </row>
    <row r="32" spans="2:4" x14ac:dyDescent="0.25">
      <c r="B32" s="304"/>
      <c r="C32" s="305"/>
      <c r="D32" s="306"/>
    </row>
    <row r="33" spans="2:4" x14ac:dyDescent="0.25">
      <c r="B33" s="293"/>
      <c r="C33" s="299"/>
      <c r="D33" s="301"/>
    </row>
    <row r="34" spans="2:4" x14ac:dyDescent="0.25">
      <c r="B34" s="293" t="s">
        <v>309</v>
      </c>
      <c r="C34" s="289" t="s">
        <v>70</v>
      </c>
      <c r="D34" s="290">
        <f>+'T4'!K26</f>
        <v>0</v>
      </c>
    </row>
    <row r="35" spans="2:4" x14ac:dyDescent="0.25">
      <c r="B35" s="293"/>
      <c r="C35" s="291" t="s">
        <v>7</v>
      </c>
      <c r="D35" s="292">
        <f>IF(TITELBLAD!C10="elektriciteit",+T5A!N65,IF(TITELBLAD!C10="gas",T5B!N44,"FALSE"))</f>
        <v>0</v>
      </c>
    </row>
    <row r="36" spans="2:4" x14ac:dyDescent="0.25">
      <c r="B36" s="304"/>
      <c r="C36" s="305"/>
      <c r="D36" s="306"/>
    </row>
    <row r="37" spans="2:4" x14ac:dyDescent="0.25">
      <c r="B37" s="293"/>
      <c r="C37" s="299"/>
      <c r="D37" s="301"/>
    </row>
    <row r="38" spans="2:4" x14ac:dyDescent="0.25">
      <c r="B38" s="307" t="str">
        <f>"Eindwaarde (31/12/"&amp;D3&amp;")"</f>
        <v>Eindwaarde (31/12/2022)</v>
      </c>
      <c r="C38" s="308" t="s">
        <v>70</v>
      </c>
      <c r="D38" s="292">
        <f>+SUM(D9,D16,D30,D34)</f>
        <v>0</v>
      </c>
    </row>
    <row r="39" spans="2:4" x14ac:dyDescent="0.25">
      <c r="B39" s="293"/>
      <c r="C39" s="309" t="s">
        <v>7</v>
      </c>
      <c r="D39" s="292">
        <f>+SUM(D10,D19,D24,D27,D31,D35)</f>
        <v>0</v>
      </c>
    </row>
    <row r="40" spans="2:4" x14ac:dyDescent="0.25">
      <c r="B40" s="310"/>
      <c r="C40" s="311"/>
      <c r="D40" s="312"/>
    </row>
    <row r="41" spans="2:4" x14ac:dyDescent="0.25">
      <c r="B41" s="293"/>
      <c r="C41" s="299"/>
      <c r="D41" s="301"/>
    </row>
    <row r="42" spans="2:4" x14ac:dyDescent="0.25">
      <c r="B42" s="293" t="str">
        <f>"Eindwaarde RAB excl. HWMW (31/12/"&amp;D3&amp;")"</f>
        <v>Eindwaarde RAB excl. HWMW (31/12/2022)</v>
      </c>
      <c r="C42" s="299"/>
      <c r="D42" s="301">
        <f>D38+D39</f>
        <v>0</v>
      </c>
    </row>
    <row r="43" spans="2:4" x14ac:dyDescent="0.25">
      <c r="B43" s="304"/>
      <c r="C43" s="305"/>
      <c r="D43" s="306"/>
    </row>
    <row r="44" spans="2:4" x14ac:dyDescent="0.25">
      <c r="B44" s="293"/>
      <c r="C44" s="299"/>
      <c r="D44" s="301"/>
    </row>
    <row r="45" spans="2:4" ht="13" x14ac:dyDescent="0.25">
      <c r="B45" s="313" t="s">
        <v>419</v>
      </c>
      <c r="C45" s="314"/>
      <c r="D45" s="315">
        <f>+AVERAGE(D42,D13)</f>
        <v>0</v>
      </c>
    </row>
    <row r="46" spans="2:4" ht="13" thickBot="1" x14ac:dyDescent="0.3">
      <c r="B46" s="285"/>
      <c r="C46" s="316"/>
      <c r="D46" s="316"/>
    </row>
  </sheetData>
  <sheetProtection algorithmName="SHA-512" hashValue="OL4ryvdcZoBlsjdpkvaWINk5UWWhu4fNUoq6MJi6G6L7EOb+0sDvgQKBjZPEkew+YDuaYI/18GcHPkxRVmCwxw==" saltValue="MU4eNJA6WByqhtiFYh/wXA==" spinCount="100000" sheet="1" objects="1" scenarios="1" pivotTables="0"/>
  <mergeCells count="2">
    <mergeCell ref="A1:G1"/>
    <mergeCell ref="B9:B10"/>
  </mergeCells>
  <pageMargins left="0.70866141732283472" right="0.70866141732283472" top="0.74803149606299213" bottom="0.74803149606299213" header="0.31496062992125984" footer="0.31496062992125984"/>
  <pageSetup paperSize="8"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5">
    <pageSetUpPr fitToPage="1"/>
  </sheetPr>
  <dimension ref="A1:T136"/>
  <sheetViews>
    <sheetView tabSelected="1" topLeftCell="A64" zoomScale="80" zoomScaleNormal="80" zoomScalePageLayoutView="110" workbookViewId="0">
      <selection activeCell="F79" sqref="F79"/>
    </sheetView>
  </sheetViews>
  <sheetFormatPr defaultColWidth="8.81640625" defaultRowHeight="12.5" x14ac:dyDescent="0.25"/>
  <cols>
    <col min="1" max="1" width="3" style="160" bestFit="1" customWidth="1"/>
    <col min="2" max="2" width="55.453125" style="160" customWidth="1"/>
    <col min="3" max="3" width="14.1796875" style="318" customWidth="1"/>
    <col min="4" max="4" width="31.453125" style="160" customWidth="1"/>
    <col min="5" max="5" width="8.81640625" style="319"/>
    <col min="6" max="6" width="17.453125" style="160" customWidth="1"/>
    <col min="7" max="7" width="8.81640625" style="160"/>
    <col min="8" max="8" width="28.54296875" style="160" customWidth="1"/>
    <col min="9" max="9" width="17.81640625" style="160" customWidth="1"/>
    <col min="10" max="12" width="8.81640625" style="160"/>
    <col min="13" max="13" width="27.81640625" style="160" customWidth="1"/>
    <col min="14" max="14" width="27.7265625" style="160" customWidth="1"/>
    <col min="15" max="15" width="12.54296875" style="160" customWidth="1"/>
    <col min="16" max="16" width="12.81640625" style="160" customWidth="1"/>
    <col min="17" max="16384" width="8.81640625" style="160"/>
  </cols>
  <sheetData>
    <row r="1" spans="1:5" ht="21.65" customHeight="1" thickBot="1" x14ac:dyDescent="0.3">
      <c r="A1" s="810" t="s">
        <v>364</v>
      </c>
      <c r="B1" s="811"/>
      <c r="C1" s="811"/>
      <c r="D1" s="811"/>
      <c r="E1" s="812"/>
    </row>
    <row r="3" spans="1:5" ht="13" x14ac:dyDescent="0.25">
      <c r="B3" s="166" t="s">
        <v>77</v>
      </c>
    </row>
    <row r="4" spans="1:5" ht="13" x14ac:dyDescent="0.25">
      <c r="B4" s="169" t="s">
        <v>202</v>
      </c>
    </row>
    <row r="5" spans="1:5" ht="13" x14ac:dyDescent="0.25">
      <c r="B5" s="169" t="s">
        <v>208</v>
      </c>
    </row>
    <row r="6" spans="1:5" ht="13" x14ac:dyDescent="0.25">
      <c r="B6" s="169" t="s">
        <v>313</v>
      </c>
    </row>
    <row r="9" spans="1:5" ht="13" x14ac:dyDescent="0.25">
      <c r="B9" s="230"/>
      <c r="D9" s="320" t="s">
        <v>19</v>
      </c>
    </row>
    <row r="10" spans="1:5" x14ac:dyDescent="0.25">
      <c r="D10" s="321">
        <f>+TITELBLAD!E17</f>
        <v>2022</v>
      </c>
    </row>
    <row r="11" spans="1:5" x14ac:dyDescent="0.25">
      <c r="D11" s="322" t="str">
        <f>+TITELBLAD!$C$7</f>
        <v>NAAM DNB</v>
      </c>
    </row>
    <row r="12" spans="1:5" x14ac:dyDescent="0.25">
      <c r="D12" s="321" t="str">
        <f>+TITELBLAD!C10</f>
        <v>elektriciteit</v>
      </c>
    </row>
    <row r="13" spans="1:5" x14ac:dyDescent="0.25">
      <c r="D13" s="323"/>
    </row>
    <row r="14" spans="1:5" x14ac:dyDescent="0.25">
      <c r="B14" s="851" t="s">
        <v>23</v>
      </c>
      <c r="C14" s="854" t="s">
        <v>321</v>
      </c>
      <c r="D14" s="857"/>
      <c r="E14" s="860" t="s">
        <v>64</v>
      </c>
    </row>
    <row r="15" spans="1:5" x14ac:dyDescent="0.25">
      <c r="B15" s="852"/>
      <c r="C15" s="855"/>
      <c r="D15" s="858"/>
      <c r="E15" s="861"/>
    </row>
    <row r="16" spans="1:5" x14ac:dyDescent="0.25">
      <c r="B16" s="852"/>
      <c r="C16" s="855"/>
      <c r="D16" s="858"/>
      <c r="E16" s="861"/>
    </row>
    <row r="17" spans="2:5" x14ac:dyDescent="0.25">
      <c r="B17" s="853"/>
      <c r="C17" s="856"/>
      <c r="D17" s="859"/>
      <c r="E17" s="862"/>
    </row>
    <row r="18" spans="2:5" ht="20.5" customHeight="1" x14ac:dyDescent="0.25">
      <c r="B18" s="324" t="s">
        <v>24</v>
      </c>
      <c r="C18" s="325">
        <v>60</v>
      </c>
      <c r="D18" s="326">
        <v>0</v>
      </c>
      <c r="E18" s="327" t="s">
        <v>4</v>
      </c>
    </row>
    <row r="19" spans="2:5" ht="20.5" customHeight="1" x14ac:dyDescent="0.25">
      <c r="B19" s="328" t="s">
        <v>25</v>
      </c>
      <c r="C19" s="325">
        <v>61</v>
      </c>
      <c r="D19" s="326">
        <v>0</v>
      </c>
      <c r="E19" s="327" t="s">
        <v>4</v>
      </c>
    </row>
    <row r="20" spans="2:5" ht="20.5" customHeight="1" x14ac:dyDescent="0.25">
      <c r="B20" s="324" t="s">
        <v>26</v>
      </c>
      <c r="C20" s="325">
        <v>62</v>
      </c>
      <c r="D20" s="326">
        <v>0</v>
      </c>
      <c r="E20" s="327" t="s">
        <v>4</v>
      </c>
    </row>
    <row r="21" spans="2:5" ht="20.5" customHeight="1" x14ac:dyDescent="0.25">
      <c r="B21" s="329" t="s">
        <v>310</v>
      </c>
      <c r="C21" s="325">
        <v>630</v>
      </c>
      <c r="D21" s="326">
        <v>0</v>
      </c>
      <c r="E21" s="327" t="s">
        <v>4</v>
      </c>
    </row>
    <row r="22" spans="2:5" ht="35.15" customHeight="1" x14ac:dyDescent="0.25">
      <c r="B22" s="405" t="s">
        <v>29</v>
      </c>
      <c r="C22" s="380" t="s">
        <v>21</v>
      </c>
      <c r="D22" s="326">
        <v>0</v>
      </c>
      <c r="E22" s="327" t="s">
        <v>4</v>
      </c>
    </row>
    <row r="23" spans="2:5" ht="35.15" customHeight="1" x14ac:dyDescent="0.25">
      <c r="B23" s="330" t="s">
        <v>311</v>
      </c>
      <c r="C23" s="325" t="s">
        <v>322</v>
      </c>
      <c r="D23" s="326">
        <v>0</v>
      </c>
      <c r="E23" s="327" t="s">
        <v>4</v>
      </c>
    </row>
    <row r="24" spans="2:5" ht="20.5" customHeight="1" x14ac:dyDescent="0.25">
      <c r="B24" s="324" t="s">
        <v>27</v>
      </c>
      <c r="C24" s="325" t="s">
        <v>22</v>
      </c>
      <c r="D24" s="326">
        <v>0</v>
      </c>
      <c r="E24" s="327" t="s">
        <v>4</v>
      </c>
    </row>
    <row r="25" spans="2:5" ht="20.5" customHeight="1" x14ac:dyDescent="0.25">
      <c r="B25" s="399" t="s">
        <v>28</v>
      </c>
      <c r="C25" s="380">
        <v>649</v>
      </c>
      <c r="D25" s="326">
        <v>0</v>
      </c>
      <c r="E25" s="327" t="s">
        <v>4</v>
      </c>
    </row>
    <row r="26" spans="2:5" ht="20.5" customHeight="1" x14ac:dyDescent="0.25">
      <c r="B26" s="329" t="s">
        <v>83</v>
      </c>
      <c r="C26" s="325">
        <v>65</v>
      </c>
      <c r="D26" s="326">
        <v>0</v>
      </c>
      <c r="E26" s="327" t="s">
        <v>4</v>
      </c>
    </row>
    <row r="27" spans="2:5" ht="20.5" customHeight="1" x14ac:dyDescent="0.25">
      <c r="B27" s="328" t="s">
        <v>279</v>
      </c>
      <c r="C27" s="331">
        <v>66</v>
      </c>
      <c r="D27" s="326">
        <v>0</v>
      </c>
      <c r="E27" s="327" t="s">
        <v>4</v>
      </c>
    </row>
    <row r="28" spans="2:5" ht="20.5" customHeight="1" x14ac:dyDescent="0.25">
      <c r="B28" s="332" t="s">
        <v>190</v>
      </c>
      <c r="C28" s="331">
        <v>67</v>
      </c>
      <c r="D28" s="326">
        <v>0</v>
      </c>
      <c r="E28" s="327" t="s">
        <v>4</v>
      </c>
    </row>
    <row r="29" spans="2:5" ht="35.15" customHeight="1" x14ac:dyDescent="0.25">
      <c r="B29" s="333" t="s">
        <v>280</v>
      </c>
      <c r="C29" s="331">
        <v>68</v>
      </c>
      <c r="D29" s="326">
        <v>0</v>
      </c>
      <c r="E29" s="327" t="s">
        <v>4</v>
      </c>
    </row>
    <row r="30" spans="2:5" x14ac:dyDescent="0.25">
      <c r="B30" s="334"/>
      <c r="C30" s="335"/>
      <c r="D30" s="336"/>
      <c r="E30" s="337"/>
    </row>
    <row r="31" spans="2:5" ht="20.5" customHeight="1" x14ac:dyDescent="0.25">
      <c r="B31" s="338" t="s">
        <v>194</v>
      </c>
      <c r="C31" s="339"/>
      <c r="D31" s="340">
        <f>SUM(D18:D29)</f>
        <v>0</v>
      </c>
      <c r="E31" s="341"/>
    </row>
    <row r="32" spans="2:5" ht="20.5" customHeight="1" x14ac:dyDescent="0.25">
      <c r="B32" s="397" t="s">
        <v>191</v>
      </c>
      <c r="C32" s="335"/>
      <c r="D32" s="398">
        <f>IF($D$12="elektriciteit",D31-SUM('T2'!G47:I47,'T2'!G64:I64,'T2'!G69:I69,'T2'!G71:I71),IF('T8'!$D$12="gas",'T8'!D31-SUM('T2'!L47:N47,'T2'!L64:N64,'T2'!L69:N69,'T2'!L71:N71),"FALSE"))</f>
        <v>0</v>
      </c>
      <c r="E32" s="342"/>
    </row>
    <row r="33" spans="1:6" x14ac:dyDescent="0.25">
      <c r="B33" s="334"/>
      <c r="C33" s="335"/>
      <c r="D33" s="336"/>
      <c r="E33" s="342"/>
    </row>
    <row r="34" spans="1:6" ht="13" x14ac:dyDescent="0.25">
      <c r="B34" s="343" t="s">
        <v>204</v>
      </c>
      <c r="C34" s="335"/>
      <c r="D34" s="344"/>
      <c r="E34" s="342"/>
    </row>
    <row r="35" spans="1:6" ht="13" x14ac:dyDescent="0.25">
      <c r="B35" s="334"/>
      <c r="C35" s="335"/>
      <c r="D35" s="344"/>
      <c r="E35" s="342"/>
    </row>
    <row r="36" spans="1:6" ht="21" customHeight="1" x14ac:dyDescent="0.25">
      <c r="A36" s="160">
        <v>1</v>
      </c>
      <c r="B36" s="345" t="s">
        <v>192</v>
      </c>
      <c r="C36" s="346"/>
      <c r="D36" s="326">
        <v>0</v>
      </c>
      <c r="E36" s="347" t="s">
        <v>6</v>
      </c>
    </row>
    <row r="37" spans="1:6" s="163" customFormat="1" ht="12.75" customHeight="1" x14ac:dyDescent="0.25">
      <c r="B37" s="348"/>
      <c r="C37" s="349"/>
      <c r="D37" s="336"/>
      <c r="E37" s="350"/>
    </row>
    <row r="38" spans="1:6" ht="30.75" customHeight="1" x14ac:dyDescent="0.25">
      <c r="A38" s="160">
        <f>+A36+1</f>
        <v>2</v>
      </c>
      <c r="B38" s="345" t="s">
        <v>314</v>
      </c>
      <c r="C38" s="346"/>
      <c r="D38" s="326">
        <v>0</v>
      </c>
      <c r="E38" s="347" t="s">
        <v>6</v>
      </c>
    </row>
    <row r="39" spans="1:6" s="163" customFormat="1" ht="12.75" customHeight="1" x14ac:dyDescent="0.25">
      <c r="B39" s="348"/>
      <c r="C39" s="349"/>
      <c r="D39" s="336"/>
      <c r="E39" s="350"/>
    </row>
    <row r="40" spans="1:6" ht="30.75" customHeight="1" x14ac:dyDescent="0.25">
      <c r="A40" s="160">
        <f>+A38+1</f>
        <v>3</v>
      </c>
      <c r="B40" s="345" t="s">
        <v>316</v>
      </c>
      <c r="C40" s="351"/>
      <c r="D40" s="352">
        <f>+'T3 - Overzicht'!B18</f>
        <v>0</v>
      </c>
      <c r="E40" s="347" t="s">
        <v>6</v>
      </c>
    </row>
    <row r="41" spans="1:6" s="163" customFormat="1" ht="12.75" customHeight="1" x14ac:dyDescent="0.25">
      <c r="B41" s="348"/>
      <c r="C41" s="349"/>
      <c r="D41" s="336"/>
      <c r="E41" s="350"/>
    </row>
    <row r="42" spans="1:6" ht="21" customHeight="1" x14ac:dyDescent="0.25">
      <c r="A42" s="160">
        <f>+A40+1</f>
        <v>4</v>
      </c>
      <c r="B42" s="345" t="s">
        <v>315</v>
      </c>
      <c r="C42" s="346"/>
      <c r="D42" s="326">
        <v>0</v>
      </c>
      <c r="E42" s="353" t="s">
        <v>6</v>
      </c>
    </row>
    <row r="43" spans="1:6" s="163" customFormat="1" ht="12.75" customHeight="1" x14ac:dyDescent="0.25">
      <c r="B43" s="348"/>
      <c r="C43" s="349"/>
      <c r="D43" s="336"/>
      <c r="E43" s="350"/>
    </row>
    <row r="44" spans="1:6" ht="30.75" customHeight="1" x14ac:dyDescent="0.25">
      <c r="A44" s="160">
        <f>+A42+1</f>
        <v>5</v>
      </c>
      <c r="B44" s="345" t="s">
        <v>317</v>
      </c>
      <c r="C44" s="346"/>
      <c r="D44" s="326">
        <v>0</v>
      </c>
      <c r="E44" s="353" t="s">
        <v>6</v>
      </c>
    </row>
    <row r="45" spans="1:6" s="163" customFormat="1" ht="12.75" customHeight="1" x14ac:dyDescent="0.25">
      <c r="B45" s="348"/>
      <c r="C45" s="349"/>
      <c r="D45" s="336"/>
      <c r="E45" s="350"/>
    </row>
    <row r="46" spans="1:6" ht="30.75" customHeight="1" x14ac:dyDescent="0.25">
      <c r="A46" s="160">
        <f>+A44+1</f>
        <v>6</v>
      </c>
      <c r="B46" s="345" t="s">
        <v>319</v>
      </c>
      <c r="C46" s="351"/>
      <c r="D46" s="352">
        <f>+'T3 - Overzicht'!B20</f>
        <v>0</v>
      </c>
      <c r="E46" s="353" t="s">
        <v>6</v>
      </c>
      <c r="F46" s="234"/>
    </row>
    <row r="47" spans="1:6" s="163" customFormat="1" ht="12.75" customHeight="1" x14ac:dyDescent="0.25">
      <c r="B47" s="348"/>
      <c r="C47" s="349"/>
      <c r="D47" s="336"/>
      <c r="E47" s="350"/>
    </row>
    <row r="48" spans="1:6" ht="44.15" customHeight="1" x14ac:dyDescent="0.25">
      <c r="A48" s="160">
        <f>+A46+1</f>
        <v>7</v>
      </c>
      <c r="B48" s="345" t="s">
        <v>320</v>
      </c>
      <c r="C48" s="346"/>
      <c r="D48" s="326">
        <v>0</v>
      </c>
      <c r="E48" s="353" t="s">
        <v>6</v>
      </c>
      <c r="F48" s="234"/>
    </row>
    <row r="49" spans="1:20" s="163" customFormat="1" ht="12.75" customHeight="1" x14ac:dyDescent="0.25">
      <c r="B49" s="348"/>
      <c r="C49" s="349"/>
      <c r="D49" s="336"/>
      <c r="E49" s="350"/>
    </row>
    <row r="50" spans="1:20" ht="46.5" customHeight="1" x14ac:dyDescent="0.25">
      <c r="A50" s="160">
        <f>+A48+1</f>
        <v>8</v>
      </c>
      <c r="B50" s="330" t="s">
        <v>311</v>
      </c>
      <c r="C50" s="325" t="s">
        <v>322</v>
      </c>
      <c r="D50" s="352">
        <f>+D23</f>
        <v>0</v>
      </c>
      <c r="E50" s="347" t="s">
        <v>6</v>
      </c>
    </row>
    <row r="51" spans="1:20" s="163" customFormat="1" ht="12.75" customHeight="1" x14ac:dyDescent="0.25">
      <c r="B51" s="348"/>
      <c r="C51" s="349"/>
      <c r="D51" s="336"/>
      <c r="E51" s="350"/>
    </row>
    <row r="52" spans="1:20" ht="46.5" customHeight="1" x14ac:dyDescent="0.25">
      <c r="A52" s="160">
        <f>+A50+1</f>
        <v>9</v>
      </c>
      <c r="B52" s="330" t="s">
        <v>346</v>
      </c>
      <c r="C52" s="346"/>
      <c r="D52" s="326">
        <v>0</v>
      </c>
      <c r="E52" s="347" t="s">
        <v>4</v>
      </c>
      <c r="G52" s="234"/>
    </row>
    <row r="53" spans="1:20" s="163" customFormat="1" ht="12.75" customHeight="1" x14ac:dyDescent="0.25">
      <c r="B53" s="348"/>
      <c r="C53" s="349"/>
      <c r="D53" s="336"/>
      <c r="E53" s="350"/>
      <c r="F53" s="474"/>
      <c r="G53" s="160"/>
      <c r="H53" s="160"/>
      <c r="I53" s="160"/>
      <c r="J53" s="160"/>
      <c r="K53" s="160"/>
      <c r="L53" s="160"/>
      <c r="M53" s="160"/>
      <c r="N53" s="160"/>
      <c r="O53" s="160"/>
      <c r="P53" s="160"/>
      <c r="Q53" s="160"/>
      <c r="R53" s="160"/>
      <c r="S53" s="160"/>
      <c r="T53" s="160"/>
    </row>
    <row r="54" spans="1:20" ht="21" customHeight="1" x14ac:dyDescent="0.25">
      <c r="A54" s="160">
        <f>+A52+1</f>
        <v>10</v>
      </c>
      <c r="B54" s="329" t="s">
        <v>83</v>
      </c>
      <c r="C54" s="325">
        <v>65</v>
      </c>
      <c r="D54" s="352">
        <f>+D26</f>
        <v>0</v>
      </c>
      <c r="E54" s="347" t="s">
        <v>6</v>
      </c>
      <c r="F54" s="169"/>
    </row>
    <row r="55" spans="1:20" ht="13" x14ac:dyDescent="0.25">
      <c r="B55" s="373"/>
      <c r="C55" s="376"/>
      <c r="D55" s="377"/>
      <c r="E55" s="350"/>
      <c r="F55" s="169"/>
    </row>
    <row r="56" spans="1:20" ht="21" customHeight="1" x14ac:dyDescent="0.25">
      <c r="A56" s="160">
        <f>+A54+1</f>
        <v>11</v>
      </c>
      <c r="B56" s="400" t="s">
        <v>85</v>
      </c>
      <c r="C56" s="325">
        <v>661</v>
      </c>
      <c r="D56" s="326">
        <v>0</v>
      </c>
      <c r="E56" s="347" t="s">
        <v>6</v>
      </c>
      <c r="F56" s="169"/>
    </row>
    <row r="57" spans="1:20" ht="13" x14ac:dyDescent="0.25">
      <c r="B57" s="373"/>
      <c r="C57" s="376"/>
      <c r="D57" s="377"/>
      <c r="E57" s="350"/>
      <c r="F57" s="169"/>
    </row>
    <row r="58" spans="1:20" ht="21" customHeight="1" x14ac:dyDescent="0.25">
      <c r="A58" s="160">
        <f>A56+1</f>
        <v>12</v>
      </c>
      <c r="B58" s="400" t="s">
        <v>323</v>
      </c>
      <c r="C58" s="325">
        <v>662</v>
      </c>
      <c r="D58" s="326">
        <v>0</v>
      </c>
      <c r="E58" s="347" t="s">
        <v>6</v>
      </c>
      <c r="F58" s="169"/>
    </row>
    <row r="59" spans="1:20" ht="13" x14ac:dyDescent="0.25">
      <c r="B59" s="373"/>
      <c r="C59" s="376"/>
      <c r="D59" s="377"/>
      <c r="E59" s="350"/>
      <c r="F59" s="169"/>
    </row>
    <row r="60" spans="1:20" ht="21" customHeight="1" x14ac:dyDescent="0.25">
      <c r="A60" s="160">
        <f>+A58+1</f>
        <v>13</v>
      </c>
      <c r="B60" s="400" t="s">
        <v>324</v>
      </c>
      <c r="C60" s="325">
        <v>668</v>
      </c>
      <c r="D60" s="326">
        <v>0</v>
      </c>
      <c r="E60" s="347" t="s">
        <v>6</v>
      </c>
      <c r="F60" s="169"/>
      <c r="G60" s="234"/>
    </row>
    <row r="61" spans="1:20" ht="13" x14ac:dyDescent="0.25">
      <c r="B61" s="373"/>
      <c r="C61" s="376"/>
      <c r="D61" s="377"/>
      <c r="E61" s="350"/>
      <c r="F61" s="169"/>
    </row>
    <row r="62" spans="1:20" ht="31.5" customHeight="1" x14ac:dyDescent="0.25">
      <c r="A62" s="160">
        <f>A60+1</f>
        <v>14</v>
      </c>
      <c r="B62" s="400" t="s">
        <v>325</v>
      </c>
      <c r="C62" s="325">
        <v>6691</v>
      </c>
      <c r="D62" s="326">
        <v>0</v>
      </c>
      <c r="E62" s="347" t="s">
        <v>6</v>
      </c>
      <c r="F62" s="169"/>
      <c r="G62" s="234"/>
    </row>
    <row r="63" spans="1:20" s="163" customFormat="1" ht="12.75" customHeight="1" x14ac:dyDescent="0.25">
      <c r="B63" s="348"/>
      <c r="C63" s="349"/>
      <c r="D63" s="336"/>
      <c r="E63" s="350"/>
      <c r="F63" s="474"/>
      <c r="G63" s="160"/>
      <c r="H63" s="160"/>
      <c r="I63" s="160"/>
      <c r="J63" s="160"/>
      <c r="K63" s="160"/>
      <c r="L63" s="160"/>
      <c r="M63" s="160"/>
      <c r="N63" s="160"/>
      <c r="O63" s="160"/>
      <c r="P63" s="160"/>
      <c r="Q63" s="160"/>
      <c r="R63" s="160"/>
      <c r="S63" s="160"/>
      <c r="T63" s="160"/>
    </row>
    <row r="64" spans="1:20" ht="21" customHeight="1" x14ac:dyDescent="0.25">
      <c r="A64" s="160">
        <f>+A62+1</f>
        <v>15</v>
      </c>
      <c r="B64" s="332" t="s">
        <v>190</v>
      </c>
      <c r="C64" s="331">
        <v>67</v>
      </c>
      <c r="D64" s="352">
        <f>+D28</f>
        <v>0</v>
      </c>
      <c r="E64" s="347" t="s">
        <v>6</v>
      </c>
      <c r="F64" s="169"/>
    </row>
    <row r="65" spans="1:20" s="163" customFormat="1" ht="12.75" customHeight="1" x14ac:dyDescent="0.25">
      <c r="B65" s="348"/>
      <c r="C65" s="349"/>
      <c r="D65" s="336"/>
      <c r="E65" s="350"/>
      <c r="F65" s="474"/>
      <c r="G65" s="160"/>
      <c r="H65" s="160"/>
      <c r="I65" s="160"/>
      <c r="J65" s="160"/>
      <c r="K65" s="160"/>
      <c r="L65" s="160"/>
      <c r="M65" s="160"/>
      <c r="N65" s="160"/>
      <c r="O65" s="160"/>
      <c r="P65" s="160"/>
      <c r="Q65" s="160"/>
      <c r="R65" s="160"/>
      <c r="S65" s="160"/>
      <c r="T65" s="160"/>
    </row>
    <row r="66" spans="1:20" ht="35.5" customHeight="1" x14ac:dyDescent="0.25">
      <c r="A66" s="160">
        <f>+A64+1</f>
        <v>16</v>
      </c>
      <c r="B66" s="333" t="s">
        <v>280</v>
      </c>
      <c r="C66" s="331">
        <v>68</v>
      </c>
      <c r="D66" s="352">
        <f>+D29</f>
        <v>0</v>
      </c>
      <c r="E66" s="347" t="s">
        <v>6</v>
      </c>
      <c r="F66" s="169"/>
    </row>
    <row r="67" spans="1:20" s="163" customFormat="1" ht="12.75" customHeight="1" x14ac:dyDescent="0.25">
      <c r="B67" s="348"/>
      <c r="C67" s="349"/>
      <c r="D67" s="336"/>
      <c r="E67" s="350"/>
      <c r="F67" s="474"/>
      <c r="G67" s="160"/>
      <c r="H67" s="160"/>
      <c r="I67" s="160"/>
      <c r="J67" s="160"/>
      <c r="K67" s="160"/>
      <c r="L67" s="160"/>
      <c r="M67" s="160"/>
      <c r="N67" s="160"/>
      <c r="O67" s="160"/>
      <c r="P67" s="160"/>
      <c r="Q67" s="160"/>
      <c r="R67" s="160"/>
      <c r="S67" s="160"/>
      <c r="T67" s="160"/>
    </row>
    <row r="68" spans="1:20" ht="45" customHeight="1" x14ac:dyDescent="0.25">
      <c r="A68" s="160">
        <f>+A66+1</f>
        <v>17</v>
      </c>
      <c r="B68" s="333" t="s">
        <v>326</v>
      </c>
      <c r="C68" s="346"/>
      <c r="D68" s="326">
        <v>0</v>
      </c>
      <c r="E68" s="347" t="s">
        <v>6</v>
      </c>
      <c r="F68" s="169"/>
    </row>
    <row r="69" spans="1:20" ht="14.25" customHeight="1" x14ac:dyDescent="0.25">
      <c r="D69" s="354"/>
      <c r="F69" s="169"/>
    </row>
    <row r="70" spans="1:20" ht="21" customHeight="1" x14ac:dyDescent="0.25">
      <c r="A70" s="160">
        <f>A68+1</f>
        <v>18</v>
      </c>
      <c r="B70" s="355" t="s">
        <v>33</v>
      </c>
      <c r="C70" s="331"/>
      <c r="D70" s="356"/>
      <c r="E70" s="357"/>
      <c r="F70" s="169"/>
    </row>
    <row r="71" spans="1:20" ht="21" customHeight="1" x14ac:dyDescent="0.25">
      <c r="B71" s="402" t="s">
        <v>167</v>
      </c>
      <c r="C71" s="358"/>
      <c r="D71" s="359">
        <v>0</v>
      </c>
      <c r="E71" s="347" t="s">
        <v>6</v>
      </c>
      <c r="F71" s="169"/>
    </row>
    <row r="72" spans="1:20" ht="21" customHeight="1" x14ac:dyDescent="0.25">
      <c r="B72" s="402" t="s">
        <v>168</v>
      </c>
      <c r="C72" s="358"/>
      <c r="D72" s="359">
        <v>0</v>
      </c>
      <c r="E72" s="347" t="s">
        <v>6</v>
      </c>
      <c r="F72" s="169"/>
    </row>
    <row r="73" spans="1:20" ht="21" customHeight="1" x14ac:dyDescent="0.25">
      <c r="B73" s="402" t="s">
        <v>169</v>
      </c>
      <c r="C73" s="358"/>
      <c r="D73" s="359">
        <v>0</v>
      </c>
      <c r="E73" s="347" t="s">
        <v>6</v>
      </c>
    </row>
    <row r="74" spans="1:20" s="163" customFormat="1" ht="15.75" customHeight="1" x14ac:dyDescent="0.25">
      <c r="B74" s="361"/>
      <c r="C74" s="362"/>
      <c r="D74" s="363"/>
      <c r="E74" s="364"/>
    </row>
    <row r="75" spans="1:20" ht="70.5" customHeight="1" x14ac:dyDescent="0.25">
      <c r="A75" s="160">
        <f>+A70+1</f>
        <v>19</v>
      </c>
      <c r="B75" s="723" t="s">
        <v>458</v>
      </c>
      <c r="C75" s="325"/>
      <c r="D75" s="352">
        <f>SUM(D76:D79)</f>
        <v>0</v>
      </c>
      <c r="E75" s="347" t="s">
        <v>6</v>
      </c>
      <c r="F75" s="719" t="s">
        <v>460</v>
      </c>
    </row>
    <row r="76" spans="1:20" ht="33" customHeight="1" x14ac:dyDescent="0.25">
      <c r="B76" s="401" t="s">
        <v>331</v>
      </c>
      <c r="C76" s="346"/>
      <c r="D76" s="359">
        <v>0</v>
      </c>
      <c r="E76" s="347"/>
    </row>
    <row r="77" spans="1:20" ht="33" customHeight="1" x14ac:dyDescent="0.25">
      <c r="B77" s="401" t="s">
        <v>332</v>
      </c>
      <c r="C77" s="346"/>
      <c r="D77" s="359">
        <v>0</v>
      </c>
      <c r="E77" s="347"/>
    </row>
    <row r="78" spans="1:20" ht="45" customHeight="1" x14ac:dyDescent="0.25">
      <c r="B78" s="401" t="s">
        <v>333</v>
      </c>
      <c r="C78" s="346"/>
      <c r="D78" s="359">
        <v>0</v>
      </c>
      <c r="E78" s="347"/>
    </row>
    <row r="79" spans="1:20" ht="72" customHeight="1" x14ac:dyDescent="0.25">
      <c r="B79" s="724" t="s">
        <v>455</v>
      </c>
      <c r="C79" s="716"/>
      <c r="D79" s="726">
        <v>0</v>
      </c>
      <c r="E79" s="727"/>
      <c r="F79" s="719" t="s">
        <v>460</v>
      </c>
    </row>
    <row r="80" spans="1:20" s="163" customFormat="1" ht="15" customHeight="1" x14ac:dyDescent="0.25">
      <c r="B80" s="365" t="s">
        <v>102</v>
      </c>
      <c r="C80" s="362"/>
      <c r="D80" s="363"/>
      <c r="E80" s="366"/>
    </row>
    <row r="81" spans="1:7" ht="49.5" customHeight="1" x14ac:dyDescent="0.25">
      <c r="A81" s="160">
        <f>A75+1</f>
        <v>20</v>
      </c>
      <c r="B81" s="360" t="s">
        <v>103</v>
      </c>
      <c r="C81" s="325"/>
      <c r="D81" s="367"/>
      <c r="E81" s="368"/>
    </row>
    <row r="82" spans="1:7" ht="17.5" customHeight="1" x14ac:dyDescent="0.25">
      <c r="B82" s="401" t="s">
        <v>65</v>
      </c>
      <c r="C82" s="346"/>
      <c r="D82" s="359">
        <v>0</v>
      </c>
      <c r="E82" s="347" t="s">
        <v>6</v>
      </c>
    </row>
    <row r="83" spans="1:7" ht="17.5" customHeight="1" x14ac:dyDescent="0.25">
      <c r="B83" s="401" t="s">
        <v>66</v>
      </c>
      <c r="C83" s="346"/>
      <c r="D83" s="359">
        <v>0</v>
      </c>
      <c r="E83" s="347" t="s">
        <v>6</v>
      </c>
    </row>
    <row r="84" spans="1:7" s="163" customFormat="1" ht="13" x14ac:dyDescent="0.25">
      <c r="B84" s="369"/>
      <c r="C84" s="362"/>
      <c r="D84" s="363"/>
      <c r="E84" s="370"/>
    </row>
    <row r="85" spans="1:7" ht="42.75" customHeight="1" x14ac:dyDescent="0.25">
      <c r="A85" s="160">
        <f>A81+1</f>
        <v>21</v>
      </c>
      <c r="B85" s="371" t="s">
        <v>34</v>
      </c>
      <c r="C85" s="346"/>
      <c r="D85" s="326">
        <v>0</v>
      </c>
      <c r="E85" s="347" t="s">
        <v>6</v>
      </c>
    </row>
    <row r="86" spans="1:7" s="163" customFormat="1" ht="14.25" customHeight="1" x14ac:dyDescent="0.25">
      <c r="B86" s="361"/>
      <c r="C86" s="372"/>
      <c r="D86" s="363"/>
      <c r="E86" s="370"/>
    </row>
    <row r="87" spans="1:7" ht="44.25" customHeight="1" x14ac:dyDescent="0.25">
      <c r="A87" s="160">
        <f>A85+1</f>
        <v>22</v>
      </c>
      <c r="B87" s="371" t="s">
        <v>35</v>
      </c>
      <c r="C87" s="346"/>
      <c r="D87" s="326">
        <v>0</v>
      </c>
      <c r="E87" s="347" t="s">
        <v>6</v>
      </c>
    </row>
    <row r="88" spans="1:7" s="163" customFormat="1" ht="13" x14ac:dyDescent="0.25">
      <c r="B88" s="373"/>
      <c r="C88" s="349"/>
      <c r="D88" s="336"/>
      <c r="E88" s="350"/>
      <c r="F88" s="160"/>
    </row>
    <row r="89" spans="1:7" ht="44.5" customHeight="1" x14ac:dyDescent="0.25">
      <c r="A89" s="160">
        <f>A87+1</f>
        <v>23</v>
      </c>
      <c r="B89" s="374" t="s">
        <v>347</v>
      </c>
      <c r="C89" s="325"/>
      <c r="D89" s="367"/>
      <c r="E89" s="368"/>
      <c r="G89" s="232"/>
    </row>
    <row r="90" spans="1:7" ht="17.5" customHeight="1" x14ac:dyDescent="0.25">
      <c r="B90" s="401" t="s">
        <v>334</v>
      </c>
      <c r="C90" s="346"/>
      <c r="D90" s="359">
        <v>0</v>
      </c>
      <c r="E90" s="347" t="s">
        <v>6</v>
      </c>
    </row>
    <row r="91" spans="1:7" ht="17.5" customHeight="1" x14ac:dyDescent="0.25">
      <c r="B91" s="401" t="s">
        <v>335</v>
      </c>
      <c r="C91" s="346"/>
      <c r="D91" s="359">
        <v>0</v>
      </c>
      <c r="E91" s="347" t="s">
        <v>6</v>
      </c>
    </row>
    <row r="92" spans="1:7" s="163" customFormat="1" ht="13" x14ac:dyDescent="0.25">
      <c r="B92" s="373"/>
      <c r="C92" s="349"/>
      <c r="D92" s="336"/>
      <c r="E92" s="350"/>
      <c r="F92" s="160"/>
    </row>
    <row r="93" spans="1:7" ht="44.5" customHeight="1" x14ac:dyDescent="0.25">
      <c r="A93" s="160">
        <f>+A89+1</f>
        <v>24</v>
      </c>
      <c r="B93" s="374" t="s">
        <v>336</v>
      </c>
      <c r="C93" s="325"/>
      <c r="D93" s="367"/>
      <c r="E93" s="368"/>
      <c r="G93" s="232"/>
    </row>
    <row r="94" spans="1:7" ht="17.5" customHeight="1" x14ac:dyDescent="0.25">
      <c r="B94" s="401" t="s">
        <v>337</v>
      </c>
      <c r="C94" s="346"/>
      <c r="D94" s="359">
        <v>0</v>
      </c>
      <c r="E94" s="347" t="s">
        <v>6</v>
      </c>
    </row>
    <row r="95" spans="1:7" ht="32.5" customHeight="1" x14ac:dyDescent="0.25">
      <c r="B95" s="401" t="s">
        <v>338</v>
      </c>
      <c r="C95" s="346"/>
      <c r="D95" s="359">
        <v>0</v>
      </c>
      <c r="E95" s="347" t="s">
        <v>6</v>
      </c>
      <c r="G95" s="234"/>
    </row>
    <row r="96" spans="1:7" s="163" customFormat="1" ht="13" x14ac:dyDescent="0.25">
      <c r="B96" s="373"/>
      <c r="C96" s="349"/>
      <c r="D96" s="336"/>
      <c r="E96" s="350"/>
      <c r="F96" s="160"/>
    </row>
    <row r="97" spans="1:7" ht="35.15" customHeight="1" x14ac:dyDescent="0.25">
      <c r="A97" s="160">
        <f>+A93+1</f>
        <v>25</v>
      </c>
      <c r="B97" s="345" t="s">
        <v>339</v>
      </c>
      <c r="C97" s="375"/>
      <c r="D97" s="326">
        <v>0</v>
      </c>
      <c r="E97" s="347" t="s">
        <v>6</v>
      </c>
      <c r="G97" s="234"/>
    </row>
    <row r="98" spans="1:7" x14ac:dyDescent="0.25">
      <c r="D98" s="354"/>
    </row>
    <row r="99" spans="1:7" ht="45.75" customHeight="1" x14ac:dyDescent="0.25">
      <c r="A99" s="160">
        <f>+A97+1</f>
        <v>26</v>
      </c>
      <c r="B99" s="360" t="s">
        <v>328</v>
      </c>
      <c r="C99" s="346"/>
      <c r="D99" s="326">
        <v>0</v>
      </c>
      <c r="E99" s="347" t="s">
        <v>6</v>
      </c>
    </row>
    <row r="100" spans="1:7" x14ac:dyDescent="0.25">
      <c r="D100" s="354"/>
    </row>
    <row r="101" spans="1:7" ht="45.75" customHeight="1" x14ac:dyDescent="0.25">
      <c r="A101" s="160">
        <f>+A99+1</f>
        <v>27</v>
      </c>
      <c r="B101" s="360" t="s">
        <v>327</v>
      </c>
      <c r="C101" s="346"/>
      <c r="D101" s="326">
        <v>0</v>
      </c>
      <c r="E101" s="347" t="s">
        <v>6</v>
      </c>
    </row>
    <row r="102" spans="1:7" s="163" customFormat="1" ht="15.75" customHeight="1" x14ac:dyDescent="0.25">
      <c r="B102" s="361"/>
      <c r="C102" s="362"/>
      <c r="D102" s="363"/>
      <c r="E102" s="364"/>
    </row>
    <row r="103" spans="1:7" ht="42.75" customHeight="1" x14ac:dyDescent="0.25">
      <c r="A103" s="160">
        <f>+A101+1</f>
        <v>28</v>
      </c>
      <c r="B103" s="360" t="s">
        <v>330</v>
      </c>
      <c r="C103" s="346"/>
      <c r="D103" s="326">
        <v>0</v>
      </c>
      <c r="E103" s="347" t="s">
        <v>6</v>
      </c>
    </row>
    <row r="104" spans="1:7" s="163" customFormat="1" ht="15.75" customHeight="1" x14ac:dyDescent="0.25">
      <c r="B104" s="361"/>
      <c r="C104" s="362"/>
      <c r="D104" s="363"/>
      <c r="E104" s="364"/>
    </row>
    <row r="105" spans="1:7" ht="42.75" customHeight="1" x14ac:dyDescent="0.25">
      <c r="A105" s="160">
        <f>+A103+1</f>
        <v>29</v>
      </c>
      <c r="B105" s="360" t="s">
        <v>329</v>
      </c>
      <c r="C105" s="346"/>
      <c r="D105" s="326">
        <v>0</v>
      </c>
      <c r="E105" s="347" t="s">
        <v>6</v>
      </c>
    </row>
    <row r="106" spans="1:7" ht="13" x14ac:dyDescent="0.25">
      <c r="B106" s="373"/>
      <c r="C106" s="376"/>
      <c r="D106" s="377"/>
      <c r="E106" s="350"/>
    </row>
    <row r="107" spans="1:7" ht="21" customHeight="1" x14ac:dyDescent="0.25">
      <c r="A107" s="160">
        <f>+A105+1</f>
        <v>30</v>
      </c>
      <c r="B107" s="378" t="s">
        <v>340</v>
      </c>
      <c r="C107" s="598"/>
      <c r="D107" s="210">
        <f>SUM(D108:D110)</f>
        <v>0</v>
      </c>
      <c r="E107" s="347" t="s">
        <v>6</v>
      </c>
    </row>
    <row r="108" spans="1:7" ht="29.5" customHeight="1" x14ac:dyDescent="0.25">
      <c r="B108" s="403" t="s">
        <v>104</v>
      </c>
      <c r="C108" s="358"/>
      <c r="D108" s="359">
        <v>0</v>
      </c>
      <c r="E108" s="347"/>
    </row>
    <row r="109" spans="1:7" ht="29.5" customHeight="1" x14ac:dyDescent="0.25">
      <c r="B109" s="403" t="s">
        <v>350</v>
      </c>
      <c r="C109" s="358"/>
      <c r="D109" s="359">
        <v>0</v>
      </c>
      <c r="E109" s="347"/>
    </row>
    <row r="110" spans="1:7" ht="29.5" customHeight="1" x14ac:dyDescent="0.25">
      <c r="B110" s="403" t="s">
        <v>351</v>
      </c>
      <c r="C110" s="358"/>
      <c r="D110" s="359">
        <v>0</v>
      </c>
      <c r="E110" s="347"/>
    </row>
    <row r="111" spans="1:7" ht="13" x14ac:dyDescent="0.25">
      <c r="B111" s="373"/>
      <c r="C111" s="376"/>
      <c r="D111" s="377"/>
      <c r="E111" s="350"/>
    </row>
    <row r="112" spans="1:7" ht="50.5" customHeight="1" x14ac:dyDescent="0.25">
      <c r="A112" s="160">
        <f>+A107+1</f>
        <v>31</v>
      </c>
      <c r="B112" s="378" t="s">
        <v>341</v>
      </c>
      <c r="C112" s="325"/>
      <c r="D112" s="352">
        <f>SUM(D113:D114)</f>
        <v>0</v>
      </c>
      <c r="E112" s="347" t="s">
        <v>6</v>
      </c>
    </row>
    <row r="113" spans="1:6" ht="19.5" customHeight="1" x14ac:dyDescent="0.25">
      <c r="B113" s="403" t="s">
        <v>214</v>
      </c>
      <c r="C113" s="325"/>
      <c r="D113" s="359">
        <v>0</v>
      </c>
      <c r="E113" s="347"/>
    </row>
    <row r="114" spans="1:6" ht="19.5" customHeight="1" x14ac:dyDescent="0.25">
      <c r="B114" s="403" t="s">
        <v>215</v>
      </c>
      <c r="C114" s="325"/>
      <c r="D114" s="359">
        <v>0</v>
      </c>
      <c r="E114" s="347"/>
    </row>
    <row r="115" spans="1:6" ht="31.5" customHeight="1" x14ac:dyDescent="0.25">
      <c r="B115" s="378" t="s">
        <v>342</v>
      </c>
      <c r="C115" s="325"/>
      <c r="D115" s="352">
        <f>SUM(D116:D117)</f>
        <v>0</v>
      </c>
      <c r="E115" s="347" t="s">
        <v>6</v>
      </c>
    </row>
    <row r="116" spans="1:6" ht="19.5" customHeight="1" x14ac:dyDescent="0.25">
      <c r="B116" s="403" t="s">
        <v>214</v>
      </c>
      <c r="C116" s="325"/>
      <c r="D116" s="359">
        <v>0</v>
      </c>
      <c r="E116" s="347"/>
    </row>
    <row r="117" spans="1:6" ht="19.5" customHeight="1" x14ac:dyDescent="0.25">
      <c r="B117" s="403" t="s">
        <v>215</v>
      </c>
      <c r="C117" s="325"/>
      <c r="D117" s="359">
        <v>0</v>
      </c>
      <c r="E117" s="347"/>
    </row>
    <row r="118" spans="1:6" ht="31.5" customHeight="1" x14ac:dyDescent="0.25">
      <c r="B118" s="378" t="s">
        <v>343</v>
      </c>
      <c r="C118" s="325"/>
      <c r="D118" s="352">
        <f>SUM(D119:D120)</f>
        <v>0</v>
      </c>
      <c r="E118" s="347" t="s">
        <v>6</v>
      </c>
    </row>
    <row r="119" spans="1:6" ht="21" customHeight="1" x14ac:dyDescent="0.25">
      <c r="B119" s="403" t="s">
        <v>214</v>
      </c>
      <c r="C119" s="325"/>
      <c r="D119" s="359">
        <v>0</v>
      </c>
      <c r="E119" s="347"/>
    </row>
    <row r="120" spans="1:6" ht="20.25" customHeight="1" x14ac:dyDescent="0.25">
      <c r="B120" s="403" t="s">
        <v>215</v>
      </c>
      <c r="C120" s="325"/>
      <c r="D120" s="359">
        <v>0</v>
      </c>
      <c r="E120" s="347"/>
    </row>
    <row r="121" spans="1:6" s="230" customFormat="1" ht="31.5" customHeight="1" x14ac:dyDescent="0.25">
      <c r="B121" s="378" t="s">
        <v>344</v>
      </c>
      <c r="C121" s="382"/>
      <c r="D121" s="210">
        <f>SUM(D122:D123)</f>
        <v>0</v>
      </c>
      <c r="E121" s="347" t="s">
        <v>6</v>
      </c>
    </row>
    <row r="122" spans="1:6" s="230" customFormat="1" ht="19.5" customHeight="1" x14ac:dyDescent="0.25">
      <c r="B122" s="403" t="s">
        <v>214</v>
      </c>
      <c r="C122" s="382"/>
      <c r="D122" s="359">
        <v>0</v>
      </c>
      <c r="E122" s="347"/>
    </row>
    <row r="123" spans="1:6" s="230" customFormat="1" ht="18" customHeight="1" x14ac:dyDescent="0.25">
      <c r="B123" s="403" t="s">
        <v>215</v>
      </c>
      <c r="C123" s="382"/>
      <c r="D123" s="359">
        <v>0</v>
      </c>
      <c r="E123" s="347"/>
    </row>
    <row r="124" spans="1:6" ht="31.5" customHeight="1" x14ac:dyDescent="0.25">
      <c r="B124" s="378" t="s">
        <v>345</v>
      </c>
      <c r="C124" s="325"/>
      <c r="D124" s="352">
        <f>SUM(D125:D126)</f>
        <v>0</v>
      </c>
      <c r="E124" s="347" t="s">
        <v>6</v>
      </c>
    </row>
    <row r="125" spans="1:6" ht="18" customHeight="1" x14ac:dyDescent="0.25">
      <c r="B125" s="403" t="s">
        <v>214</v>
      </c>
      <c r="C125" s="325"/>
      <c r="D125" s="359">
        <v>0</v>
      </c>
      <c r="E125" s="347"/>
    </row>
    <row r="126" spans="1:6" ht="18" customHeight="1" x14ac:dyDescent="0.25">
      <c r="B126" s="403" t="s">
        <v>215</v>
      </c>
      <c r="C126" s="325"/>
      <c r="D126" s="359">
        <v>0</v>
      </c>
      <c r="E126" s="347"/>
    </row>
    <row r="127" spans="1:6" s="163" customFormat="1" ht="12.75" customHeight="1" x14ac:dyDescent="0.25">
      <c r="B127" s="348"/>
      <c r="C127" s="349"/>
      <c r="D127" s="336"/>
      <c r="E127" s="350"/>
    </row>
    <row r="128" spans="1:6" ht="44.15" customHeight="1" x14ac:dyDescent="0.25">
      <c r="A128" s="714">
        <f>+A112+1</f>
        <v>32</v>
      </c>
      <c r="B128" s="715" t="s">
        <v>451</v>
      </c>
      <c r="C128" s="716"/>
      <c r="D128" s="717">
        <v>0</v>
      </c>
      <c r="E128" s="718" t="s">
        <v>6</v>
      </c>
      <c r="F128" s="719" t="s">
        <v>453</v>
      </c>
    </row>
    <row r="129" spans="1:6" ht="12" customHeight="1" x14ac:dyDescent="0.25">
      <c r="B129" s="348"/>
      <c r="C129" s="376"/>
      <c r="D129" s="336"/>
      <c r="E129" s="350"/>
    </row>
    <row r="130" spans="1:6" ht="20.5" customHeight="1" x14ac:dyDescent="0.25">
      <c r="B130" s="383"/>
      <c r="C130" s="331"/>
      <c r="D130" s="384">
        <f>+D10</f>
        <v>2022</v>
      </c>
      <c r="E130" s="350"/>
    </row>
    <row r="131" spans="1:6" ht="20.5" customHeight="1" x14ac:dyDescent="0.25">
      <c r="A131" s="385"/>
      <c r="B131" s="386" t="s">
        <v>36</v>
      </c>
      <c r="C131" s="331"/>
      <c r="D131" s="721">
        <f>IF(D12="elektriciteit",-SUM(D36,D38,D40,D42,D44,D46,D48,D50,D54,D56,D58,D60,D62,D64,D66,D68,D71,D72,D73,D75,D82,D83,D85,D87,D90,D91,D94,D95,D97,D99,D101,D103,D105,D107,D112,D115,D118,D121,D124)+D52,IF(D12="gas",-SUM(D36,D38,D40,D42,D44,D46,D48,D50,D54,D56,D58,D60,D62,D64,D66,D68,D71,D72,D73,D107,D128),"FOUT"))</f>
        <v>0</v>
      </c>
      <c r="E131" s="388"/>
      <c r="F131" s="719" t="s">
        <v>459</v>
      </c>
    </row>
    <row r="132" spans="1:6" ht="13" x14ac:dyDescent="0.25">
      <c r="A132" s="385"/>
      <c r="B132" s="389"/>
      <c r="C132" s="335"/>
      <c r="D132" s="390"/>
      <c r="E132" s="342"/>
    </row>
    <row r="133" spans="1:6" ht="20.5" customHeight="1" x14ac:dyDescent="0.25">
      <c r="B133" s="391"/>
      <c r="C133" s="384"/>
      <c r="D133" s="384">
        <f>+D10</f>
        <v>2022</v>
      </c>
    </row>
    <row r="134" spans="1:6" ht="20.5" customHeight="1" x14ac:dyDescent="0.25">
      <c r="B134" s="392"/>
      <c r="C134" s="393"/>
      <c r="D134" s="393" t="str">
        <f>+D11</f>
        <v>NAAM DNB</v>
      </c>
      <c r="E134" s="350"/>
    </row>
    <row r="135" spans="1:6" ht="20.5" customHeight="1" x14ac:dyDescent="0.25">
      <c r="B135" s="394"/>
      <c r="C135" s="395"/>
      <c r="D135" s="395" t="str">
        <f>+D12</f>
        <v>elektriciteit</v>
      </c>
    </row>
    <row r="136" spans="1:6" ht="20.5" customHeight="1" x14ac:dyDescent="0.25">
      <c r="B136" s="338" t="s">
        <v>37</v>
      </c>
      <c r="C136" s="396"/>
      <c r="D136" s="340">
        <f>+D31+D131</f>
        <v>0</v>
      </c>
    </row>
  </sheetData>
  <sheetProtection algorithmName="SHA-512" hashValue="KMlfl5tYvohUsIIYwBuUIMWQI3mFiiqRVrItT+nWO5vYwhdiB+nJ56iJ1UIar7NUSt+fEgjKUwBGfKkQE6kHHA==" saltValue="T/jo78JNfj75XKEt/p0ksQ==" spinCount="100000" sheet="1" pivotTables="0"/>
  <mergeCells count="5">
    <mergeCell ref="A1:E1"/>
    <mergeCell ref="B14:B17"/>
    <mergeCell ref="C14:C17"/>
    <mergeCell ref="D14:D17"/>
    <mergeCell ref="E14:E17"/>
  </mergeCells>
  <conditionalFormatting sqref="A52:E52 A81:D83 E82:E83 A85:E85 A87:E87 A89:D91 E90:E91 A93:D95 E94:E95 A97:E97 A99:E99 A101:E101 A103:E103 A105:E105 A112:E126 A75:E78">
    <cfRule type="expression" dxfId="58" priority="10">
      <formula>$D$12="gas"</formula>
    </cfRule>
  </conditionalFormatting>
  <conditionalFormatting sqref="B118:E126">
    <cfRule type="expression" dxfId="57" priority="9">
      <formula>$D$10&lt;2022</formula>
    </cfRule>
  </conditionalFormatting>
  <conditionalFormatting sqref="B121:E126">
    <cfRule type="expression" dxfId="56" priority="8">
      <formula>$D$10&lt;2023</formula>
    </cfRule>
  </conditionalFormatting>
  <conditionalFormatting sqref="B124:E126">
    <cfRule type="expression" dxfId="55" priority="7">
      <formula>$D$10&lt;2024</formula>
    </cfRule>
  </conditionalFormatting>
  <conditionalFormatting sqref="A79:E79">
    <cfRule type="expression" dxfId="54" priority="1">
      <formula>$D$12="gas"</formula>
    </cfRule>
  </conditionalFormatting>
  <pageMargins left="0.74803149606299213" right="0.74803149606299213" top="0.98425196850393704" bottom="0.98425196850393704" header="0.51181102362204722" footer="0.51181102362204722"/>
  <pageSetup paperSize="8" scale="75" fitToWidth="2" fitToHeight="2" orientation="portrait" r:id="rId1"/>
  <headerFooter alignWithMargins="0"/>
  <rowBreaks count="1" manualBreakCount="1">
    <brk id="88" max="8" man="1"/>
  </rowBreaks>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expression" priority="5" id="{54CB324A-5FB9-49DA-8032-8906EC797719}">
            <xm:f>TITELBLAD!$C$10="elektriciteit"</xm:f>
            <x14:dxf>
              <fill>
                <patternFill patternType="lightUp"/>
              </fill>
            </x14:dxf>
          </x14:cfRule>
          <xm:sqref>A128:E128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9">
    <pageSetUpPr fitToPage="1"/>
  </sheetPr>
  <dimension ref="A1:Q87"/>
  <sheetViews>
    <sheetView topLeftCell="A47" zoomScale="80" zoomScaleNormal="80" workbookViewId="0">
      <selection activeCell="F59" sqref="F59"/>
    </sheetView>
  </sheetViews>
  <sheetFormatPr defaultColWidth="9.1796875" defaultRowHeight="12.5" x14ac:dyDescent="0.25"/>
  <cols>
    <col min="1" max="1" width="3.453125" style="160" customWidth="1"/>
    <col min="2" max="2" width="53.453125" style="160" customWidth="1"/>
    <col min="3" max="3" width="12.26953125" style="319" customWidth="1"/>
    <col min="4" max="4" width="33.81640625" style="160" customWidth="1"/>
    <col min="5" max="5" width="10.453125" style="319" customWidth="1"/>
    <col min="6" max="6" width="53.26953125" style="160" bestFit="1" customWidth="1"/>
    <col min="7" max="14" width="9.1796875" style="160"/>
    <col min="15" max="16384" width="9.1796875" style="209"/>
  </cols>
  <sheetData>
    <row r="1" spans="1:8" ht="20.25" customHeight="1" thickBot="1" x14ac:dyDescent="0.3">
      <c r="A1" s="863" t="s">
        <v>365</v>
      </c>
      <c r="B1" s="864"/>
      <c r="C1" s="864"/>
      <c r="D1" s="864"/>
      <c r="E1" s="864"/>
      <c r="F1" s="865"/>
    </row>
    <row r="3" spans="1:8" ht="13" x14ac:dyDescent="0.25">
      <c r="B3" s="166" t="s">
        <v>77</v>
      </c>
      <c r="E3" s="160"/>
    </row>
    <row r="4" spans="1:8" ht="13" x14ac:dyDescent="0.25">
      <c r="B4" s="169" t="s">
        <v>201</v>
      </c>
      <c r="E4" s="160"/>
    </row>
    <row r="5" spans="1:8" s="160" customFormat="1" ht="13" x14ac:dyDescent="0.25">
      <c r="B5" s="169" t="s">
        <v>208</v>
      </c>
      <c r="C5" s="318"/>
      <c r="E5" s="319"/>
    </row>
    <row r="6" spans="1:8" s="160" customFormat="1" ht="13" x14ac:dyDescent="0.25">
      <c r="B6" s="169" t="s">
        <v>313</v>
      </c>
      <c r="C6" s="318"/>
      <c r="E6" s="319"/>
    </row>
    <row r="8" spans="1:8" ht="13" x14ac:dyDescent="0.25">
      <c r="B8" s="230"/>
      <c r="D8" s="320" t="s">
        <v>19</v>
      </c>
    </row>
    <row r="9" spans="1:8" x14ac:dyDescent="0.25">
      <c r="D9" s="321">
        <f>+TITELBLAD!E17</f>
        <v>2022</v>
      </c>
    </row>
    <row r="10" spans="1:8" x14ac:dyDescent="0.25">
      <c r="B10" s="164"/>
      <c r="D10" s="322" t="str">
        <f>+TITELBLAD!$C$7</f>
        <v>NAAM DNB</v>
      </c>
    </row>
    <row r="11" spans="1:8" x14ac:dyDescent="0.25">
      <c r="D11" s="406" t="str">
        <f>+TITELBLAD!C10</f>
        <v>elektriciteit</v>
      </c>
    </row>
    <row r="12" spans="1:8" x14ac:dyDescent="0.25">
      <c r="D12" s="323"/>
    </row>
    <row r="13" spans="1:8" x14ac:dyDescent="0.25">
      <c r="B13" s="407"/>
      <c r="C13" s="408"/>
      <c r="D13" s="409"/>
      <c r="E13" s="408"/>
    </row>
    <row r="14" spans="1:8" ht="42.75" customHeight="1" x14ac:dyDescent="0.25">
      <c r="B14" s="31" t="s">
        <v>30</v>
      </c>
      <c r="C14" s="32" t="s">
        <v>349</v>
      </c>
      <c r="D14" s="33"/>
      <c r="E14" s="34" t="s">
        <v>64</v>
      </c>
    </row>
    <row r="15" spans="1:8" x14ac:dyDescent="0.25">
      <c r="B15" s="324"/>
      <c r="C15" s="410"/>
      <c r="D15" s="411"/>
      <c r="E15" s="172"/>
    </row>
    <row r="16" spans="1:8" ht="24" customHeight="1" x14ac:dyDescent="0.25">
      <c r="B16" s="407" t="s">
        <v>348</v>
      </c>
      <c r="C16" s="408">
        <v>70</v>
      </c>
      <c r="D16" s="326">
        <v>0</v>
      </c>
      <c r="E16" s="380" t="s">
        <v>4</v>
      </c>
      <c r="F16" s="9"/>
      <c r="G16" s="163"/>
      <c r="H16" s="163"/>
    </row>
    <row r="17" spans="2:8" ht="24" customHeight="1" x14ac:dyDescent="0.25">
      <c r="B17" s="404" t="s">
        <v>193</v>
      </c>
      <c r="C17" s="412"/>
      <c r="D17" s="359">
        <v>0</v>
      </c>
      <c r="E17" s="380"/>
    </row>
    <row r="18" spans="2:8" ht="24" customHeight="1" x14ac:dyDescent="0.25">
      <c r="B18" s="402" t="s">
        <v>67</v>
      </c>
      <c r="C18" s="412"/>
      <c r="D18" s="359">
        <v>0</v>
      </c>
      <c r="E18" s="408"/>
    </row>
    <row r="19" spans="2:8" ht="24" customHeight="1" x14ac:dyDescent="0.25">
      <c r="B19" s="429" t="s">
        <v>78</v>
      </c>
      <c r="C19" s="413"/>
      <c r="D19" s="414">
        <f>+D16-D17-D18</f>
        <v>0</v>
      </c>
      <c r="E19" s="408"/>
      <c r="F19" s="9"/>
      <c r="G19" s="163"/>
      <c r="H19" s="163"/>
    </row>
    <row r="20" spans="2:8" ht="17.149999999999999" customHeight="1" x14ac:dyDescent="0.25">
      <c r="D20" s="354"/>
    </row>
    <row r="21" spans="2:8" ht="35.15" customHeight="1" x14ac:dyDescent="0.25">
      <c r="B21" s="399" t="s">
        <v>352</v>
      </c>
      <c r="C21" s="408">
        <v>71</v>
      </c>
      <c r="D21" s="326">
        <v>0</v>
      </c>
      <c r="E21" s="408" t="s">
        <v>4</v>
      </c>
      <c r="F21" s="9"/>
      <c r="G21" s="163"/>
      <c r="H21" s="163"/>
    </row>
    <row r="22" spans="2:8" ht="24" customHeight="1" x14ac:dyDescent="0.25">
      <c r="B22" s="407" t="s">
        <v>31</v>
      </c>
      <c r="C22" s="408">
        <v>72</v>
      </c>
      <c r="D22" s="326">
        <v>0</v>
      </c>
      <c r="E22" s="408" t="s">
        <v>4</v>
      </c>
      <c r="F22" s="9"/>
      <c r="G22" s="163"/>
      <c r="H22" s="163"/>
    </row>
    <row r="23" spans="2:8" ht="24" customHeight="1" x14ac:dyDescent="0.25">
      <c r="B23" s="407" t="s">
        <v>32</v>
      </c>
      <c r="C23" s="408">
        <v>74</v>
      </c>
      <c r="D23" s="326">
        <v>0</v>
      </c>
      <c r="E23" s="408" t="s">
        <v>4</v>
      </c>
      <c r="F23" s="9"/>
      <c r="G23" s="163"/>
      <c r="H23" s="163"/>
    </row>
    <row r="24" spans="2:8" ht="24" customHeight="1" x14ac:dyDescent="0.25">
      <c r="B24" s="407" t="s">
        <v>84</v>
      </c>
      <c r="C24" s="408">
        <v>75</v>
      </c>
      <c r="D24" s="326">
        <v>0</v>
      </c>
      <c r="E24" s="380" t="s">
        <v>4</v>
      </c>
      <c r="F24" s="9"/>
      <c r="G24" s="163"/>
      <c r="H24" s="163"/>
    </row>
    <row r="25" spans="2:8" ht="24" customHeight="1" x14ac:dyDescent="0.25">
      <c r="B25" s="407" t="s">
        <v>268</v>
      </c>
      <c r="C25" s="408">
        <v>76</v>
      </c>
      <c r="D25" s="326">
        <v>0</v>
      </c>
      <c r="E25" s="408" t="s">
        <v>4</v>
      </c>
      <c r="F25" s="9"/>
      <c r="G25" s="163"/>
      <c r="H25" s="163"/>
    </row>
    <row r="26" spans="2:8" ht="31" customHeight="1" x14ac:dyDescent="0.25">
      <c r="B26" s="415" t="s">
        <v>196</v>
      </c>
      <c r="C26" s="408">
        <v>77</v>
      </c>
      <c r="D26" s="326">
        <v>0</v>
      </c>
      <c r="E26" s="408" t="s">
        <v>4</v>
      </c>
      <c r="F26" s="9"/>
      <c r="G26" s="163"/>
      <c r="H26" s="163"/>
    </row>
    <row r="27" spans="2:8" ht="32.5" customHeight="1" x14ac:dyDescent="0.25">
      <c r="B27" s="415" t="s">
        <v>353</v>
      </c>
      <c r="C27" s="408">
        <v>78</v>
      </c>
      <c r="D27" s="326">
        <v>0</v>
      </c>
      <c r="E27" s="408" t="s">
        <v>4</v>
      </c>
      <c r="F27" s="9"/>
      <c r="G27" s="163"/>
      <c r="H27" s="163"/>
    </row>
    <row r="28" spans="2:8" x14ac:dyDescent="0.25">
      <c r="D28" s="416"/>
      <c r="F28" s="163"/>
      <c r="G28" s="163"/>
      <c r="H28" s="163"/>
    </row>
    <row r="29" spans="2:8" ht="23.15" customHeight="1" x14ac:dyDescent="0.25">
      <c r="B29" s="10" t="s">
        <v>195</v>
      </c>
      <c r="C29" s="417"/>
      <c r="D29" s="418">
        <f>SUM(D16,D21:D27)</f>
        <v>0</v>
      </c>
      <c r="F29" s="163"/>
      <c r="G29" s="163"/>
      <c r="H29" s="163"/>
    </row>
    <row r="30" spans="2:8" ht="23.15" customHeight="1" x14ac:dyDescent="0.25">
      <c r="B30" s="169" t="s">
        <v>155</v>
      </c>
      <c r="D30" s="207">
        <f>IF($D$11="elektriciteit",D29-SUM('T2'!G14:I14,'T2'!G24:I24,'T2'!G29:I29,'T2'!G32:I32),IF('T9'!$D$11="gas",'T9'!D29-SUM('T2'!L14:N14,'T2'!L24:N24,'T2'!L29:N29,'T2'!L32:N32),"FALSE"))</f>
        <v>0</v>
      </c>
      <c r="F30" s="163"/>
      <c r="G30" s="163"/>
      <c r="H30" s="163"/>
    </row>
    <row r="31" spans="2:8" x14ac:dyDescent="0.25">
      <c r="F31" s="163"/>
      <c r="G31" s="163"/>
      <c r="H31" s="163"/>
    </row>
    <row r="32" spans="2:8" ht="13" x14ac:dyDescent="0.25">
      <c r="B32" s="343" t="s">
        <v>205</v>
      </c>
    </row>
    <row r="33" spans="1:17" x14ac:dyDescent="0.25">
      <c r="C33" s="419"/>
    </row>
    <row r="34" spans="1:17" ht="20.149999999999999" customHeight="1" x14ac:dyDescent="0.25">
      <c r="A34" s="160">
        <f>A27+1</f>
        <v>1</v>
      </c>
      <c r="B34" s="360" t="s">
        <v>197</v>
      </c>
      <c r="C34" s="428"/>
      <c r="D34" s="352">
        <f>+D17</f>
        <v>0</v>
      </c>
      <c r="E34" s="353" t="s">
        <v>6</v>
      </c>
    </row>
    <row r="36" spans="1:17" ht="20.149999999999999" customHeight="1" x14ac:dyDescent="0.25">
      <c r="A36" s="160">
        <f>+A34+1</f>
        <v>2</v>
      </c>
      <c r="B36" s="360" t="s">
        <v>84</v>
      </c>
      <c r="C36" s="408">
        <v>75</v>
      </c>
      <c r="D36" s="352">
        <f>+D24</f>
        <v>0</v>
      </c>
      <c r="E36" s="353" t="s">
        <v>6</v>
      </c>
    </row>
    <row r="37" spans="1:17" s="421" customFormat="1" ht="13" x14ac:dyDescent="0.25">
      <c r="A37" s="163"/>
      <c r="B37" s="373"/>
      <c r="C37" s="350"/>
      <c r="D37" s="336"/>
      <c r="E37" s="160"/>
      <c r="F37" s="163"/>
      <c r="G37" s="163"/>
      <c r="H37" s="163"/>
      <c r="I37" s="163"/>
      <c r="J37" s="163"/>
      <c r="K37" s="163"/>
      <c r="L37" s="163"/>
      <c r="M37" s="163"/>
      <c r="N37" s="163"/>
    </row>
    <row r="38" spans="1:17" ht="20.149999999999999" customHeight="1" x14ac:dyDescent="0.25">
      <c r="A38" s="160">
        <f>+A36+1</f>
        <v>3</v>
      </c>
      <c r="B38" s="360" t="s">
        <v>246</v>
      </c>
      <c r="C38" s="427">
        <v>753</v>
      </c>
      <c r="D38" s="326">
        <v>0</v>
      </c>
      <c r="E38" s="353" t="s">
        <v>4</v>
      </c>
      <c r="F38" s="169"/>
      <c r="G38" s="234"/>
    </row>
    <row r="39" spans="1:17" ht="13" x14ac:dyDescent="0.25">
      <c r="B39" s="373"/>
      <c r="C39" s="337"/>
      <c r="D39" s="336"/>
      <c r="E39" s="350"/>
    </row>
    <row r="40" spans="1:17" ht="30" customHeight="1" x14ac:dyDescent="0.25">
      <c r="A40" s="160">
        <f>+A38+1</f>
        <v>4</v>
      </c>
      <c r="B40" s="345" t="s">
        <v>356</v>
      </c>
      <c r="C40" s="408">
        <v>760</v>
      </c>
      <c r="D40" s="326">
        <v>0</v>
      </c>
      <c r="E40" s="353" t="s">
        <v>6</v>
      </c>
      <c r="G40" s="866"/>
      <c r="H40" s="866"/>
      <c r="I40" s="866"/>
      <c r="J40" s="866"/>
      <c r="K40" s="866"/>
      <c r="L40" s="866"/>
      <c r="M40" s="866"/>
      <c r="N40" s="866"/>
      <c r="O40" s="866"/>
      <c r="P40" s="866"/>
      <c r="Q40" s="866"/>
    </row>
    <row r="41" spans="1:17" ht="13" x14ac:dyDescent="0.25">
      <c r="B41" s="373"/>
      <c r="C41" s="337"/>
      <c r="D41" s="336"/>
      <c r="E41" s="350"/>
    </row>
    <row r="42" spans="1:17" ht="36.75" customHeight="1" x14ac:dyDescent="0.25">
      <c r="A42" s="160">
        <f>+A40+1</f>
        <v>5</v>
      </c>
      <c r="B42" s="379" t="s">
        <v>86</v>
      </c>
      <c r="C42" s="408">
        <v>761</v>
      </c>
      <c r="D42" s="326">
        <v>0</v>
      </c>
      <c r="E42" s="353" t="s">
        <v>6</v>
      </c>
    </row>
    <row r="43" spans="1:17" ht="13" x14ac:dyDescent="0.25">
      <c r="B43" s="373"/>
      <c r="C43" s="337"/>
      <c r="D43" s="336"/>
      <c r="E43" s="350"/>
    </row>
    <row r="44" spans="1:17" ht="35.25" customHeight="1" x14ac:dyDescent="0.25">
      <c r="A44" s="160">
        <f>A42+1</f>
        <v>6</v>
      </c>
      <c r="B44" s="379" t="s">
        <v>354</v>
      </c>
      <c r="C44" s="408">
        <v>762</v>
      </c>
      <c r="D44" s="326">
        <v>0</v>
      </c>
      <c r="E44" s="353" t="s">
        <v>6</v>
      </c>
    </row>
    <row r="45" spans="1:17" ht="13" x14ac:dyDescent="0.25">
      <c r="B45" s="373"/>
      <c r="C45" s="337"/>
      <c r="D45" s="336"/>
      <c r="E45" s="350"/>
    </row>
    <row r="46" spans="1:17" ht="35.25" customHeight="1" x14ac:dyDescent="0.25">
      <c r="A46" s="160">
        <f>A44+1</f>
        <v>7</v>
      </c>
      <c r="B46" s="379" t="s">
        <v>436</v>
      </c>
      <c r="C46" s="408">
        <v>769</v>
      </c>
      <c r="D46" s="326">
        <v>0</v>
      </c>
      <c r="E46" s="353" t="s">
        <v>6</v>
      </c>
    </row>
    <row r="47" spans="1:17" x14ac:dyDescent="0.25">
      <c r="B47" s="209"/>
    </row>
    <row r="48" spans="1:17" ht="30.75" customHeight="1" x14ac:dyDescent="0.25">
      <c r="A48" s="160">
        <f>+A46+1</f>
        <v>8</v>
      </c>
      <c r="B48" s="415" t="s">
        <v>196</v>
      </c>
      <c r="C48" s="408">
        <v>77</v>
      </c>
      <c r="D48" s="352">
        <f>+D26</f>
        <v>0</v>
      </c>
      <c r="E48" s="353" t="s">
        <v>6</v>
      </c>
    </row>
    <row r="50" spans="1:14" ht="30" customHeight="1" x14ac:dyDescent="0.25">
      <c r="A50" s="160">
        <f>+A48+1</f>
        <v>9</v>
      </c>
      <c r="B50" s="415" t="s">
        <v>353</v>
      </c>
      <c r="C50" s="408">
        <v>78</v>
      </c>
      <c r="D50" s="352">
        <f>+D27</f>
        <v>0</v>
      </c>
      <c r="E50" s="353" t="s">
        <v>6</v>
      </c>
    </row>
    <row r="51" spans="1:14" s="421" customFormat="1" ht="13" x14ac:dyDescent="0.25">
      <c r="A51" s="163"/>
      <c r="B51" s="373"/>
      <c r="C51" s="350"/>
      <c r="D51" s="336"/>
      <c r="E51" s="160"/>
      <c r="F51" s="163"/>
      <c r="G51" s="163"/>
      <c r="H51" s="163"/>
      <c r="I51" s="163"/>
      <c r="J51" s="163"/>
      <c r="K51" s="163"/>
      <c r="L51" s="163"/>
      <c r="M51" s="163"/>
      <c r="N51" s="163"/>
    </row>
    <row r="52" spans="1:14" ht="35.15" customHeight="1" x14ac:dyDescent="0.25">
      <c r="A52" s="160">
        <f>+A50+1</f>
        <v>10</v>
      </c>
      <c r="B52" s="360" t="s">
        <v>355</v>
      </c>
      <c r="C52" s="427">
        <v>780</v>
      </c>
      <c r="D52" s="326">
        <v>0</v>
      </c>
      <c r="E52" s="353" t="s">
        <v>4</v>
      </c>
      <c r="F52" s="169"/>
      <c r="G52" s="234"/>
    </row>
    <row r="54" spans="1:14" ht="59.25" customHeight="1" x14ac:dyDescent="0.25">
      <c r="A54" s="160">
        <f>+A52+1</f>
        <v>11</v>
      </c>
      <c r="B54" s="722" t="s">
        <v>457</v>
      </c>
      <c r="C54" s="599"/>
      <c r="D54" s="352">
        <f>SUM(D55:D58)</f>
        <v>0</v>
      </c>
      <c r="E54" s="353" t="s">
        <v>6</v>
      </c>
      <c r="F54" s="719" t="s">
        <v>460</v>
      </c>
    </row>
    <row r="55" spans="1:14" ht="37.5" customHeight="1" x14ac:dyDescent="0.25">
      <c r="B55" s="404" t="s">
        <v>357</v>
      </c>
      <c r="C55" s="422"/>
      <c r="D55" s="359">
        <v>0</v>
      </c>
      <c r="E55" s="160"/>
    </row>
    <row r="56" spans="1:14" ht="46.5" customHeight="1" x14ac:dyDescent="0.25">
      <c r="B56" s="401" t="s">
        <v>358</v>
      </c>
      <c r="C56" s="422"/>
      <c r="D56" s="359">
        <v>0</v>
      </c>
      <c r="E56" s="160"/>
    </row>
    <row r="57" spans="1:14" ht="42" customHeight="1" x14ac:dyDescent="0.25">
      <c r="B57" s="401" t="s">
        <v>359</v>
      </c>
      <c r="C57" s="422"/>
      <c r="D57" s="359">
        <v>0</v>
      </c>
      <c r="E57" s="160"/>
    </row>
    <row r="58" spans="1:14" ht="86.5" customHeight="1" x14ac:dyDescent="0.25">
      <c r="B58" s="724" t="s">
        <v>456</v>
      </c>
      <c r="C58" s="725"/>
      <c r="D58" s="726">
        <v>0</v>
      </c>
      <c r="E58" s="160"/>
      <c r="F58" s="719" t="s">
        <v>461</v>
      </c>
    </row>
    <row r="59" spans="1:14" x14ac:dyDescent="0.25">
      <c r="B59" s="161"/>
    </row>
    <row r="60" spans="1:14" ht="22" customHeight="1" x14ac:dyDescent="0.25">
      <c r="A60" s="160">
        <f>+A54+1</f>
        <v>12</v>
      </c>
      <c r="B60" s="345" t="s">
        <v>68</v>
      </c>
      <c r="C60" s="408"/>
      <c r="D60" s="600">
        <f>SUM(D61:D62)</f>
        <v>0</v>
      </c>
      <c r="E60" s="353" t="s">
        <v>6</v>
      </c>
    </row>
    <row r="61" spans="1:14" ht="22" customHeight="1" x14ac:dyDescent="0.25">
      <c r="B61" s="404" t="s">
        <v>360</v>
      </c>
      <c r="C61" s="420"/>
      <c r="D61" s="359">
        <v>0</v>
      </c>
      <c r="E61" s="160"/>
    </row>
    <row r="62" spans="1:14" ht="22" customHeight="1" x14ac:dyDescent="0.25">
      <c r="B62" s="404" t="s">
        <v>361</v>
      </c>
      <c r="C62" s="420"/>
      <c r="D62" s="359">
        <v>0</v>
      </c>
      <c r="E62" s="160"/>
    </row>
    <row r="63" spans="1:14" ht="22" customHeight="1" x14ac:dyDescent="0.25">
      <c r="B63" s="381" t="s">
        <v>69</v>
      </c>
      <c r="C63" s="408"/>
      <c r="D63" s="600">
        <f>SUM(D64:D65)</f>
        <v>0</v>
      </c>
      <c r="E63" s="353" t="s">
        <v>6</v>
      </c>
    </row>
    <row r="64" spans="1:14" ht="22" customHeight="1" x14ac:dyDescent="0.25">
      <c r="B64" s="404" t="s">
        <v>360</v>
      </c>
      <c r="C64" s="420"/>
      <c r="D64" s="359">
        <v>0</v>
      </c>
      <c r="E64" s="160"/>
    </row>
    <row r="65" spans="1:17" ht="22" customHeight="1" x14ac:dyDescent="0.25">
      <c r="B65" s="404" t="s">
        <v>361</v>
      </c>
      <c r="C65" s="420"/>
      <c r="D65" s="359">
        <v>0</v>
      </c>
      <c r="E65" s="160"/>
    </row>
    <row r="66" spans="1:17" s="421" customFormat="1" ht="13" x14ac:dyDescent="0.25">
      <c r="A66" s="163"/>
      <c r="B66" s="348"/>
      <c r="C66" s="350"/>
      <c r="D66" s="336"/>
      <c r="E66" s="160"/>
      <c r="F66" s="163"/>
      <c r="G66" s="163"/>
      <c r="H66" s="163"/>
      <c r="I66" s="163"/>
      <c r="J66" s="163"/>
      <c r="K66" s="163"/>
      <c r="L66" s="163"/>
      <c r="M66" s="163"/>
      <c r="N66" s="163"/>
    </row>
    <row r="67" spans="1:17" ht="57" customHeight="1" x14ac:dyDescent="0.25">
      <c r="A67" s="160">
        <f>A60+1</f>
        <v>13</v>
      </c>
      <c r="B67" s="360" t="s">
        <v>362</v>
      </c>
      <c r="C67" s="428"/>
      <c r="D67" s="352"/>
      <c r="E67" s="353"/>
    </row>
    <row r="68" spans="1:17" ht="20.5" customHeight="1" x14ac:dyDescent="0.25">
      <c r="B68" s="404" t="s">
        <v>334</v>
      </c>
      <c r="C68" s="422"/>
      <c r="D68" s="359">
        <v>0</v>
      </c>
      <c r="E68" s="353" t="s">
        <v>6</v>
      </c>
    </row>
    <row r="69" spans="1:17" ht="20.5" customHeight="1" x14ac:dyDescent="0.25">
      <c r="B69" s="401" t="s">
        <v>335</v>
      </c>
      <c r="C69" s="422"/>
      <c r="D69" s="359">
        <v>0</v>
      </c>
      <c r="E69" s="353" t="s">
        <v>6</v>
      </c>
    </row>
    <row r="70" spans="1:17" s="421" customFormat="1" ht="13" x14ac:dyDescent="0.25">
      <c r="A70" s="163"/>
      <c r="B70" s="348"/>
      <c r="C70" s="350"/>
      <c r="D70" s="336"/>
      <c r="E70" s="160"/>
      <c r="F70" s="163"/>
      <c r="G70" s="163"/>
      <c r="H70" s="163"/>
      <c r="I70" s="163"/>
      <c r="J70" s="163"/>
      <c r="K70" s="163"/>
      <c r="L70" s="163"/>
      <c r="M70" s="163"/>
      <c r="N70" s="163"/>
    </row>
    <row r="71" spans="1:17" ht="48.75" customHeight="1" x14ac:dyDescent="0.25">
      <c r="A71" s="160">
        <f>+A67+1</f>
        <v>14</v>
      </c>
      <c r="B71" s="360" t="s">
        <v>363</v>
      </c>
      <c r="C71" s="428"/>
      <c r="D71" s="352"/>
      <c r="E71" s="353"/>
    </row>
    <row r="72" spans="1:17" ht="20.5" customHeight="1" x14ac:dyDescent="0.25">
      <c r="B72" s="404" t="s">
        <v>337</v>
      </c>
      <c r="C72" s="422"/>
      <c r="D72" s="359">
        <v>0</v>
      </c>
      <c r="E72" s="353" t="s">
        <v>6</v>
      </c>
      <c r="F72" s="169"/>
      <c r="G72" s="234"/>
    </row>
    <row r="73" spans="1:17" ht="30.65" customHeight="1" x14ac:dyDescent="0.25">
      <c r="B73" s="401" t="s">
        <v>338</v>
      </c>
      <c r="C73" s="422"/>
      <c r="D73" s="359">
        <v>0</v>
      </c>
      <c r="E73" s="353" t="s">
        <v>6</v>
      </c>
      <c r="F73" s="169"/>
    </row>
    <row r="74" spans="1:17" ht="13" x14ac:dyDescent="0.25">
      <c r="B74" s="373"/>
      <c r="C74" s="337"/>
      <c r="D74" s="336"/>
      <c r="E74" s="350"/>
    </row>
    <row r="75" spans="1:17" s="714" customFormat="1" ht="30" customHeight="1" x14ac:dyDescent="0.25">
      <c r="A75" s="714">
        <f>A71+1</f>
        <v>15</v>
      </c>
      <c r="B75" s="715" t="s">
        <v>452</v>
      </c>
      <c r="C75" s="716"/>
      <c r="D75" s="717">
        <v>0</v>
      </c>
      <c r="E75" s="718" t="s">
        <v>6</v>
      </c>
      <c r="F75" s="720" t="s">
        <v>453</v>
      </c>
      <c r="G75" s="867"/>
      <c r="H75" s="867"/>
      <c r="I75" s="867"/>
      <c r="J75" s="867"/>
      <c r="K75" s="867"/>
      <c r="L75" s="867"/>
      <c r="M75" s="867"/>
      <c r="N75" s="867"/>
      <c r="O75" s="867"/>
      <c r="P75" s="867"/>
      <c r="Q75" s="867"/>
    </row>
    <row r="76" spans="1:17" ht="13" x14ac:dyDescent="0.25">
      <c r="B76" s="373"/>
      <c r="C76" s="337"/>
      <c r="D76" s="377"/>
      <c r="E76" s="350"/>
    </row>
    <row r="77" spans="1:17" ht="24.65" customHeight="1" x14ac:dyDescent="0.25">
      <c r="B77" s="172"/>
      <c r="C77" s="417"/>
      <c r="D77" s="384">
        <f>+D9</f>
        <v>2022</v>
      </c>
      <c r="E77" s="350"/>
    </row>
    <row r="78" spans="1:17" ht="24.65" customHeight="1" x14ac:dyDescent="0.25">
      <c r="A78" s="385"/>
      <c r="B78" s="338" t="s">
        <v>38</v>
      </c>
      <c r="C78" s="417"/>
      <c r="D78" s="721">
        <f>IF(D11="elektriciteit",-SUM(D34,D36,D40,D42,D44,D48,D50,D54,D60,D63,D68,D69,D72,D73,D46)+D38+D52,IF(D11="gas",-SUM(D34,D36,D40,D42,D44,D48,D50,D46,D75)+D38+D52,"FOUT"))</f>
        <v>0</v>
      </c>
      <c r="E78" s="341"/>
      <c r="F78" s="720" t="s">
        <v>459</v>
      </c>
    </row>
    <row r="79" spans="1:17" ht="13" x14ac:dyDescent="0.25">
      <c r="B79" s="373"/>
      <c r="C79" s="337"/>
      <c r="D79" s="423"/>
      <c r="E79" s="350"/>
    </row>
    <row r="80" spans="1:17" ht="24.65" customHeight="1" x14ac:dyDescent="0.25">
      <c r="B80" s="172"/>
      <c r="C80" s="417"/>
      <c r="D80" s="384">
        <f>+D9</f>
        <v>2022</v>
      </c>
    </row>
    <row r="81" spans="2:5" ht="24.65" customHeight="1" x14ac:dyDescent="0.25">
      <c r="B81" s="424"/>
      <c r="C81" s="425"/>
      <c r="D81" s="393" t="str">
        <f>+D10</f>
        <v>NAAM DNB</v>
      </c>
      <c r="E81" s="350"/>
    </row>
    <row r="82" spans="2:5" ht="24.65" customHeight="1" x14ac:dyDescent="0.25">
      <c r="B82" s="426"/>
      <c r="C82" s="321"/>
      <c r="D82" s="395" t="str">
        <f>+D11</f>
        <v>elektriciteit</v>
      </c>
    </row>
    <row r="83" spans="2:5" ht="24.65" customHeight="1" x14ac:dyDescent="0.25">
      <c r="B83" s="338" t="s">
        <v>39</v>
      </c>
      <c r="C83" s="408"/>
      <c r="D83" s="387">
        <f>+D29+D78</f>
        <v>0</v>
      </c>
    </row>
    <row r="85" spans="2:5" x14ac:dyDescent="0.25">
      <c r="E85" s="160"/>
    </row>
    <row r="86" spans="2:5" x14ac:dyDescent="0.25">
      <c r="E86" s="160"/>
    </row>
    <row r="87" spans="2:5" x14ac:dyDescent="0.25">
      <c r="E87" s="160"/>
    </row>
  </sheetData>
  <sheetProtection algorithmName="SHA-512" hashValue="Tmg0X9wI2kiI2XVzLOQbyWNRFB7O7OWsVIjlK/j0jjDFJJ0RElJmsGk12LN5T7xm+59IpEaMl4+ATEfsqW8tnA==" saltValue="mR3Rhtp2Ip5XXLLtN6DJZA==" spinCount="100000" sheet="1" pivotTables="0"/>
  <mergeCells count="3">
    <mergeCell ref="A1:F1"/>
    <mergeCell ref="G40:Q40"/>
    <mergeCell ref="G75:Q75"/>
  </mergeCells>
  <conditionalFormatting sqref="E54 A60:D65 E60 E63 A67:E69 A71:E73 A54:D57">
    <cfRule type="expression" dxfId="52" priority="5">
      <formula>$D$11="gas"</formula>
    </cfRule>
  </conditionalFormatting>
  <conditionalFormatting sqref="A58:D58">
    <cfRule type="expression" dxfId="51" priority="1">
      <formula>$D$11="gas"</formula>
    </cfRule>
  </conditionalFormatting>
  <pageMargins left="0.74803149606299213" right="0.74803149606299213" top="0.98425196850393704" bottom="0.98425196850393704" header="0.51181102362204722" footer="0.51181102362204722"/>
  <pageSetup paperSize="8" scale="8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4" id="{25FEA6DB-1A80-4170-966D-23B59D92EF2D}">
            <xm:f>TITELBLAD!$C$10="elektriciteit"</xm:f>
            <x14:dxf>
              <fill>
                <patternFill patternType="lightUp"/>
              </fill>
            </x14:dxf>
          </x14:cfRule>
          <xm:sqref>A75:E75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A039-1BCC-430E-917A-92BF535BCE42}">
  <sheetPr published="0"/>
  <dimension ref="A1:I149"/>
  <sheetViews>
    <sheetView topLeftCell="A46" zoomScale="80" zoomScaleNormal="80" workbookViewId="0">
      <selection activeCell="B16" sqref="B16"/>
    </sheetView>
  </sheetViews>
  <sheetFormatPr defaultColWidth="8.7265625" defaultRowHeight="12.5" x14ac:dyDescent="0.25"/>
  <cols>
    <col min="1" max="1" width="48" style="601" customWidth="1"/>
    <col min="2" max="8" width="23.1796875" style="160" customWidth="1"/>
    <col min="9" max="9" width="5.81640625" style="160" customWidth="1"/>
    <col min="10" max="16384" width="8.7265625" style="160"/>
  </cols>
  <sheetData>
    <row r="1" spans="1:9" s="209" customFormat="1" ht="20.25" customHeight="1" thickBot="1" x14ac:dyDescent="0.3">
      <c r="A1" s="863" t="str">
        <f>"TABEL 10A: Overzicht gefactureerde volumes voor het jaar "&amp;TITELBLAD!E17&amp;" - ELEKTRICITEIT"</f>
        <v>TABEL 10A: Overzicht gefactureerde volumes voor het jaar 2022 - ELEKTRICITEIT</v>
      </c>
      <c r="B1" s="864"/>
      <c r="C1" s="864"/>
      <c r="D1" s="864"/>
      <c r="E1" s="864"/>
      <c r="F1" s="864"/>
      <c r="G1" s="864"/>
      <c r="H1" s="865"/>
      <c r="I1" s="160"/>
    </row>
    <row r="2" spans="1:9" s="209" customFormat="1" ht="16.5" customHeight="1" x14ac:dyDescent="0.25">
      <c r="A2" s="47"/>
      <c r="B2" s="47"/>
      <c r="C2" s="47"/>
      <c r="D2" s="47"/>
      <c r="E2" s="47"/>
      <c r="F2" s="47"/>
      <c r="G2" s="47"/>
      <c r="H2" s="47"/>
      <c r="I2" s="160"/>
    </row>
    <row r="3" spans="1:9" s="209" customFormat="1" ht="16.5" customHeight="1" x14ac:dyDescent="0.25">
      <c r="A3" s="47"/>
      <c r="B3" s="47"/>
      <c r="C3" s="47"/>
      <c r="D3" s="47"/>
      <c r="E3" s="47"/>
      <c r="F3" s="47"/>
      <c r="G3" s="47"/>
      <c r="H3" s="47"/>
      <c r="I3" s="160"/>
    </row>
    <row r="4" spans="1:9" ht="16.5" customHeight="1" x14ac:dyDescent="0.25"/>
    <row r="5" spans="1:9" ht="32.15" customHeight="1" thickBot="1" x14ac:dyDescent="0.3">
      <c r="A5" s="602" t="s">
        <v>375</v>
      </c>
      <c r="B5" s="603" t="s">
        <v>366</v>
      </c>
      <c r="C5" s="604" t="s">
        <v>367</v>
      </c>
      <c r="D5" s="604" t="s">
        <v>368</v>
      </c>
      <c r="E5" s="604" t="s">
        <v>371</v>
      </c>
      <c r="F5" s="604" t="s">
        <v>369</v>
      </c>
      <c r="G5" s="604" t="s">
        <v>370</v>
      </c>
      <c r="H5" s="605" t="s">
        <v>372</v>
      </c>
    </row>
    <row r="6" spans="1:9" ht="35.15" customHeight="1" x14ac:dyDescent="0.25">
      <c r="A6" s="606" t="s">
        <v>401</v>
      </c>
      <c r="B6" s="451">
        <v>0</v>
      </c>
      <c r="C6" s="452">
        <v>0</v>
      </c>
      <c r="D6" s="452">
        <v>0</v>
      </c>
      <c r="E6" s="452">
        <v>0</v>
      </c>
      <c r="F6" s="452">
        <v>0</v>
      </c>
      <c r="G6" s="452">
        <v>0</v>
      </c>
      <c r="H6" s="453">
        <v>0</v>
      </c>
    </row>
    <row r="7" spans="1:9" ht="14.15" customHeight="1" x14ac:dyDescent="0.25">
      <c r="A7" s="607"/>
      <c r="B7" s="608"/>
      <c r="C7" s="609"/>
      <c r="D7" s="609"/>
      <c r="E7" s="609"/>
      <c r="F7" s="609"/>
      <c r="G7" s="609"/>
      <c r="H7" s="610"/>
    </row>
    <row r="8" spans="1:9" ht="35.15" customHeight="1" x14ac:dyDescent="0.25">
      <c r="A8" s="611" t="s">
        <v>402</v>
      </c>
      <c r="B8" s="608">
        <f>SUM(B10,B12)</f>
        <v>0</v>
      </c>
      <c r="C8" s="609">
        <f t="shared" ref="C8:E8" si="0">SUM(C10,C12)</f>
        <v>0</v>
      </c>
      <c r="D8" s="609">
        <f t="shared" si="0"/>
        <v>0</v>
      </c>
      <c r="E8" s="609">
        <f t="shared" si="0"/>
        <v>0</v>
      </c>
      <c r="F8" s="609">
        <f t="shared" ref="F8:G8" si="1">SUM(F10,F12,F14)</f>
        <v>0</v>
      </c>
      <c r="G8" s="609">
        <f t="shared" si="1"/>
        <v>0</v>
      </c>
      <c r="H8" s="610">
        <f>SUM(H10,H12)</f>
        <v>0</v>
      </c>
    </row>
    <row r="9" spans="1:9" ht="7" customHeight="1" x14ac:dyDescent="0.25">
      <c r="A9" s="612"/>
      <c r="B9" s="613"/>
      <c r="C9" s="609"/>
      <c r="D9" s="609"/>
      <c r="E9" s="609"/>
      <c r="F9" s="609"/>
      <c r="G9" s="609"/>
      <c r="H9" s="610"/>
    </row>
    <row r="10" spans="1:9" ht="21.65" customHeight="1" x14ac:dyDescent="0.25">
      <c r="A10" s="614" t="s">
        <v>381</v>
      </c>
      <c r="B10" s="430">
        <v>0</v>
      </c>
      <c r="C10" s="431">
        <v>0</v>
      </c>
      <c r="D10" s="431">
        <v>0</v>
      </c>
      <c r="E10" s="431">
        <v>0</v>
      </c>
      <c r="F10" s="431">
        <v>0</v>
      </c>
      <c r="G10" s="431">
        <v>0</v>
      </c>
      <c r="H10" s="432">
        <v>0</v>
      </c>
      <c r="I10" s="169"/>
    </row>
    <row r="11" spans="1:9" ht="7" customHeight="1" x14ac:dyDescent="0.25">
      <c r="A11" s="615"/>
      <c r="B11" s="616"/>
      <c r="C11" s="617"/>
      <c r="D11" s="617"/>
      <c r="E11" s="617"/>
      <c r="F11" s="617"/>
      <c r="G11" s="617"/>
      <c r="H11" s="618"/>
      <c r="I11" s="169"/>
    </row>
    <row r="12" spans="1:9" ht="21.65" customHeight="1" x14ac:dyDescent="0.25">
      <c r="A12" s="614" t="s">
        <v>382</v>
      </c>
      <c r="B12" s="430">
        <v>0</v>
      </c>
      <c r="C12" s="431">
        <v>0</v>
      </c>
      <c r="D12" s="431">
        <v>0</v>
      </c>
      <c r="E12" s="431">
        <v>0</v>
      </c>
      <c r="F12" s="431">
        <v>0</v>
      </c>
      <c r="G12" s="431">
        <v>0</v>
      </c>
      <c r="H12" s="432">
        <v>0</v>
      </c>
      <c r="I12" s="169"/>
    </row>
    <row r="13" spans="1:9" ht="7" customHeight="1" x14ac:dyDescent="0.25">
      <c r="A13" s="615"/>
      <c r="B13" s="616"/>
      <c r="C13" s="617"/>
      <c r="D13" s="617"/>
      <c r="E13" s="617"/>
      <c r="F13" s="617"/>
      <c r="G13" s="617"/>
      <c r="H13" s="618"/>
      <c r="I13" s="169"/>
    </row>
    <row r="14" spans="1:9" ht="21.65" customHeight="1" x14ac:dyDescent="0.25">
      <c r="A14" s="614" t="s">
        <v>383</v>
      </c>
      <c r="B14" s="454"/>
      <c r="C14" s="434"/>
      <c r="D14" s="434"/>
      <c r="E14" s="434"/>
      <c r="F14" s="431">
        <v>0</v>
      </c>
      <c r="G14" s="431">
        <v>0</v>
      </c>
      <c r="H14" s="438"/>
      <c r="I14" s="169"/>
    </row>
    <row r="15" spans="1:9" ht="14.15" customHeight="1" x14ac:dyDescent="0.25">
      <c r="A15" s="612"/>
      <c r="B15" s="608"/>
      <c r="C15" s="609"/>
      <c r="D15" s="609"/>
      <c r="E15" s="609"/>
      <c r="F15" s="609"/>
      <c r="G15" s="609"/>
      <c r="H15" s="610"/>
    </row>
    <row r="16" spans="1:9" ht="35.15" customHeight="1" x14ac:dyDescent="0.25">
      <c r="A16" s="611" t="s">
        <v>403</v>
      </c>
      <c r="B16" s="455">
        <v>0</v>
      </c>
      <c r="C16" s="456">
        <v>0</v>
      </c>
      <c r="D16" s="456">
        <v>0</v>
      </c>
      <c r="E16" s="456">
        <v>0</v>
      </c>
      <c r="F16" s="456">
        <v>0</v>
      </c>
      <c r="G16" s="456">
        <v>0</v>
      </c>
      <c r="H16" s="457">
        <v>0</v>
      </c>
    </row>
    <row r="17" spans="1:8" ht="14.15" customHeight="1" x14ac:dyDescent="0.25">
      <c r="A17" s="607"/>
      <c r="B17" s="621"/>
      <c r="C17" s="622"/>
      <c r="D17" s="622"/>
      <c r="E17" s="622"/>
      <c r="F17" s="622"/>
      <c r="G17" s="622"/>
      <c r="H17" s="623"/>
    </row>
    <row r="18" spans="1:8" ht="35.15" customHeight="1" x14ac:dyDescent="0.25">
      <c r="A18" s="624" t="s">
        <v>415</v>
      </c>
      <c r="B18" s="608">
        <f>+SUM(B20,B22,B24,B26,B28)</f>
        <v>0</v>
      </c>
      <c r="C18" s="609">
        <f t="shared" ref="C18:H18" si="2">+SUM(C20,C22,C24,C26,C28)</f>
        <v>0</v>
      </c>
      <c r="D18" s="609">
        <f t="shared" si="2"/>
        <v>0</v>
      </c>
      <c r="E18" s="609">
        <f t="shared" si="2"/>
        <v>0</v>
      </c>
      <c r="F18" s="609">
        <f t="shared" si="2"/>
        <v>0</v>
      </c>
      <c r="G18" s="609">
        <f t="shared" si="2"/>
        <v>0</v>
      </c>
      <c r="H18" s="610">
        <f t="shared" si="2"/>
        <v>0</v>
      </c>
    </row>
    <row r="19" spans="1:8" ht="7" customHeight="1" x14ac:dyDescent="0.25">
      <c r="A19" s="607"/>
      <c r="B19" s="621"/>
      <c r="C19" s="622"/>
      <c r="D19" s="622"/>
      <c r="E19" s="622"/>
      <c r="F19" s="622"/>
      <c r="G19" s="622"/>
      <c r="H19" s="623"/>
    </row>
    <row r="20" spans="1:8" ht="21.65" customHeight="1" x14ac:dyDescent="0.25">
      <c r="A20" s="625" t="s">
        <v>373</v>
      </c>
      <c r="B20" s="430">
        <v>0</v>
      </c>
      <c r="C20" s="431">
        <v>0</v>
      </c>
      <c r="D20" s="431">
        <v>0</v>
      </c>
      <c r="E20" s="431">
        <v>0</v>
      </c>
      <c r="F20" s="431">
        <v>0</v>
      </c>
      <c r="G20" s="431">
        <v>0</v>
      </c>
      <c r="H20" s="432">
        <v>0</v>
      </c>
    </row>
    <row r="21" spans="1:8" ht="7" customHeight="1" x14ac:dyDescent="0.25">
      <c r="A21" s="615"/>
      <c r="B21" s="626"/>
      <c r="C21" s="617"/>
      <c r="D21" s="617"/>
      <c r="E21" s="617"/>
      <c r="F21" s="617"/>
      <c r="G21" s="617"/>
      <c r="H21" s="618"/>
    </row>
    <row r="22" spans="1:8" ht="21.65" customHeight="1" x14ac:dyDescent="0.25">
      <c r="A22" s="625" t="s">
        <v>374</v>
      </c>
      <c r="B22" s="430">
        <v>0</v>
      </c>
      <c r="C22" s="431">
        <v>0</v>
      </c>
      <c r="D22" s="431">
        <v>0</v>
      </c>
      <c r="E22" s="431">
        <v>0</v>
      </c>
      <c r="F22" s="431">
        <v>0</v>
      </c>
      <c r="G22" s="431">
        <v>0</v>
      </c>
      <c r="H22" s="432">
        <v>0</v>
      </c>
    </row>
    <row r="23" spans="1:8" ht="7" customHeight="1" x14ac:dyDescent="0.25">
      <c r="A23" s="615"/>
      <c r="B23" s="626"/>
      <c r="C23" s="617"/>
      <c r="D23" s="617"/>
      <c r="E23" s="617"/>
      <c r="F23" s="617"/>
      <c r="G23" s="617"/>
      <c r="H23" s="618"/>
    </row>
    <row r="24" spans="1:8" ht="21.65" customHeight="1" x14ac:dyDescent="0.25">
      <c r="A24" s="625" t="s">
        <v>399</v>
      </c>
      <c r="B24" s="430">
        <v>0</v>
      </c>
      <c r="C24" s="431">
        <v>0</v>
      </c>
      <c r="D24" s="431">
        <v>0</v>
      </c>
      <c r="E24" s="431">
        <v>0</v>
      </c>
      <c r="F24" s="431">
        <v>0</v>
      </c>
      <c r="G24" s="431">
        <v>0</v>
      </c>
      <c r="H24" s="432">
        <v>0</v>
      </c>
    </row>
    <row r="25" spans="1:8" ht="7" customHeight="1" x14ac:dyDescent="0.25">
      <c r="A25" s="615"/>
      <c r="B25" s="626"/>
      <c r="C25" s="617"/>
      <c r="D25" s="617"/>
      <c r="E25" s="617"/>
      <c r="F25" s="617"/>
      <c r="G25" s="617"/>
      <c r="H25" s="618"/>
    </row>
    <row r="26" spans="1:8" ht="21.65" customHeight="1" x14ac:dyDescent="0.25">
      <c r="A26" s="625" t="s">
        <v>400</v>
      </c>
      <c r="B26" s="430">
        <v>0</v>
      </c>
      <c r="C26" s="431">
        <v>0</v>
      </c>
      <c r="D26" s="431">
        <v>0</v>
      </c>
      <c r="E26" s="431">
        <v>0</v>
      </c>
      <c r="F26" s="431">
        <v>0</v>
      </c>
      <c r="G26" s="431">
        <v>0</v>
      </c>
      <c r="H26" s="432">
        <v>0</v>
      </c>
    </row>
    <row r="27" spans="1:8" ht="7" customHeight="1" x14ac:dyDescent="0.25">
      <c r="A27" s="615"/>
      <c r="B27" s="626"/>
      <c r="C27" s="617"/>
      <c r="D27" s="617"/>
      <c r="E27" s="617"/>
      <c r="F27" s="617"/>
      <c r="G27" s="617"/>
      <c r="H27" s="618"/>
    </row>
    <row r="28" spans="1:8" ht="21.65" customHeight="1" x14ac:dyDescent="0.25">
      <c r="A28" s="614" t="s">
        <v>385</v>
      </c>
      <c r="B28" s="433">
        <v>0</v>
      </c>
      <c r="C28" s="431">
        <v>0</v>
      </c>
      <c r="D28" s="431">
        <v>0</v>
      </c>
      <c r="E28" s="431">
        <v>0</v>
      </c>
      <c r="F28" s="431">
        <v>0</v>
      </c>
      <c r="G28" s="431">
        <v>0</v>
      </c>
      <c r="H28" s="432">
        <v>0</v>
      </c>
    </row>
    <row r="29" spans="1:8" ht="14.15" customHeight="1" x14ac:dyDescent="0.25">
      <c r="A29" s="607"/>
      <c r="B29" s="621"/>
      <c r="C29" s="622"/>
      <c r="D29" s="622"/>
      <c r="E29" s="622"/>
      <c r="F29" s="622"/>
      <c r="G29" s="622"/>
      <c r="H29" s="623"/>
    </row>
    <row r="30" spans="1:8" ht="35.15" customHeight="1" x14ac:dyDescent="0.25">
      <c r="A30" s="624" t="s">
        <v>416</v>
      </c>
      <c r="B30" s="627"/>
      <c r="C30" s="628"/>
      <c r="D30" s="628"/>
      <c r="E30" s="628"/>
      <c r="F30" s="609">
        <f t="shared" ref="F30:G30" si="3">SUM(F32,F34)</f>
        <v>0</v>
      </c>
      <c r="G30" s="609">
        <f t="shared" si="3"/>
        <v>0</v>
      </c>
      <c r="H30" s="629"/>
    </row>
    <row r="31" spans="1:8" ht="7" customHeight="1" x14ac:dyDescent="0.25">
      <c r="A31" s="607"/>
      <c r="B31" s="621"/>
      <c r="C31" s="622"/>
      <c r="D31" s="622"/>
      <c r="E31" s="622"/>
      <c r="F31" s="609"/>
      <c r="G31" s="609"/>
      <c r="H31" s="623"/>
    </row>
    <row r="32" spans="1:8" ht="21.65" customHeight="1" x14ac:dyDescent="0.25">
      <c r="A32" s="614" t="s">
        <v>378</v>
      </c>
      <c r="B32" s="441"/>
      <c r="C32" s="442"/>
      <c r="D32" s="442"/>
      <c r="E32" s="442"/>
      <c r="F32" s="431">
        <v>0</v>
      </c>
      <c r="G32" s="431">
        <v>0</v>
      </c>
      <c r="H32" s="443"/>
    </row>
    <row r="33" spans="1:8" ht="7" customHeight="1" x14ac:dyDescent="0.25">
      <c r="A33" s="615"/>
      <c r="B33" s="630"/>
      <c r="C33" s="631"/>
      <c r="D33" s="631"/>
      <c r="E33" s="631"/>
      <c r="F33" s="617"/>
      <c r="G33" s="617"/>
      <c r="H33" s="632"/>
    </row>
    <row r="34" spans="1:8" ht="21.65" customHeight="1" x14ac:dyDescent="0.25">
      <c r="A34" s="614" t="s">
        <v>379</v>
      </c>
      <c r="B34" s="441"/>
      <c r="C34" s="442"/>
      <c r="D34" s="442"/>
      <c r="E34" s="442"/>
      <c r="F34" s="431">
        <v>0</v>
      </c>
      <c r="G34" s="431">
        <v>0</v>
      </c>
      <c r="H34" s="443"/>
    </row>
    <row r="35" spans="1:8" ht="7" customHeight="1" x14ac:dyDescent="0.25">
      <c r="A35" s="615"/>
      <c r="B35" s="630"/>
      <c r="C35" s="631"/>
      <c r="D35" s="631"/>
      <c r="E35" s="631"/>
      <c r="F35" s="617"/>
      <c r="G35" s="617"/>
      <c r="H35" s="632"/>
    </row>
    <row r="36" spans="1:8" ht="21.65" customHeight="1" x14ac:dyDescent="0.25">
      <c r="A36" s="633" t="s">
        <v>380</v>
      </c>
      <c r="B36" s="444"/>
      <c r="C36" s="439"/>
      <c r="D36" s="439"/>
      <c r="E36" s="439"/>
      <c r="F36" s="434"/>
      <c r="G36" s="434"/>
      <c r="H36" s="440"/>
    </row>
    <row r="37" spans="1:8" ht="14.15" customHeight="1" x14ac:dyDescent="0.25">
      <c r="A37" s="607"/>
      <c r="B37" s="636"/>
      <c r="C37" s="622"/>
      <c r="D37" s="622"/>
      <c r="E37" s="622"/>
      <c r="F37" s="622"/>
      <c r="G37" s="622"/>
      <c r="H37" s="623"/>
    </row>
    <row r="38" spans="1:8" ht="49.5" customHeight="1" x14ac:dyDescent="0.25">
      <c r="A38" s="637" t="s">
        <v>421</v>
      </c>
      <c r="B38" s="458"/>
      <c r="C38" s="434"/>
      <c r="D38" s="434"/>
      <c r="E38" s="434"/>
      <c r="F38" s="456">
        <v>0</v>
      </c>
      <c r="G38" s="456">
        <v>0</v>
      </c>
      <c r="H38" s="438"/>
    </row>
    <row r="39" spans="1:8" ht="14.15" customHeight="1" x14ac:dyDescent="0.25">
      <c r="A39" s="607"/>
      <c r="B39" s="613"/>
      <c r="C39" s="609"/>
      <c r="D39" s="609"/>
      <c r="E39" s="609"/>
      <c r="F39" s="609"/>
      <c r="G39" s="609"/>
      <c r="H39" s="610"/>
    </row>
    <row r="40" spans="1:8" ht="35.15" customHeight="1" x14ac:dyDescent="0.25">
      <c r="A40" s="624" t="s">
        <v>404</v>
      </c>
      <c r="B40" s="455">
        <v>0</v>
      </c>
      <c r="C40" s="456">
        <v>0</v>
      </c>
      <c r="D40" s="456">
        <v>0</v>
      </c>
      <c r="E40" s="459"/>
      <c r="F40" s="456">
        <v>0</v>
      </c>
      <c r="G40" s="456">
        <v>0</v>
      </c>
      <c r="H40" s="460"/>
    </row>
    <row r="41" spans="1:8" ht="14.15" customHeight="1" x14ac:dyDescent="0.25">
      <c r="A41" s="607"/>
      <c r="B41" s="621"/>
      <c r="C41" s="622"/>
      <c r="D41" s="622"/>
      <c r="E41" s="622"/>
      <c r="F41" s="622"/>
      <c r="G41" s="622"/>
      <c r="H41" s="623"/>
    </row>
    <row r="42" spans="1:8" ht="35.15" customHeight="1" x14ac:dyDescent="0.25">
      <c r="A42" s="624" t="s">
        <v>417</v>
      </c>
      <c r="B42" s="608">
        <f>+SUM(B44,B46,B48,B50)</f>
        <v>0</v>
      </c>
      <c r="C42" s="609">
        <f t="shared" ref="C42:D42" si="4">+SUM(C44,C46,C48,C50)</f>
        <v>0</v>
      </c>
      <c r="D42" s="609">
        <f t="shared" si="4"/>
        <v>0</v>
      </c>
      <c r="E42" s="638"/>
      <c r="F42" s="609">
        <f t="shared" ref="F42:G42" si="5">+SUM(F44,F46,F48,F50)</f>
        <v>0</v>
      </c>
      <c r="G42" s="609">
        <f t="shared" si="5"/>
        <v>0</v>
      </c>
      <c r="H42" s="639"/>
    </row>
    <row r="43" spans="1:8" ht="7" customHeight="1" x14ac:dyDescent="0.25">
      <c r="A43" s="607"/>
      <c r="B43" s="608"/>
      <c r="C43" s="609"/>
      <c r="D43" s="609"/>
      <c r="E43" s="609"/>
      <c r="F43" s="609"/>
      <c r="G43" s="609"/>
      <c r="H43" s="610"/>
    </row>
    <row r="44" spans="1:8" ht="21.65" customHeight="1" x14ac:dyDescent="0.25">
      <c r="A44" s="625" t="s">
        <v>373</v>
      </c>
      <c r="B44" s="430">
        <v>0</v>
      </c>
      <c r="C44" s="431">
        <v>0</v>
      </c>
      <c r="D44" s="431">
        <v>0</v>
      </c>
      <c r="E44" s="434"/>
      <c r="F44" s="431">
        <v>0</v>
      </c>
      <c r="G44" s="431">
        <v>0</v>
      </c>
      <c r="H44" s="438"/>
    </row>
    <row r="45" spans="1:8" ht="7" customHeight="1" x14ac:dyDescent="0.25">
      <c r="A45" s="615"/>
      <c r="B45" s="626"/>
      <c r="C45" s="617"/>
      <c r="D45" s="617"/>
      <c r="E45" s="617"/>
      <c r="F45" s="617"/>
      <c r="G45" s="617"/>
      <c r="H45" s="618"/>
    </row>
    <row r="46" spans="1:8" ht="21.65" customHeight="1" x14ac:dyDescent="0.25">
      <c r="A46" s="625" t="s">
        <v>374</v>
      </c>
      <c r="B46" s="430">
        <v>0</v>
      </c>
      <c r="C46" s="431">
        <v>0</v>
      </c>
      <c r="D46" s="431">
        <v>0</v>
      </c>
      <c r="E46" s="434"/>
      <c r="F46" s="431">
        <v>0</v>
      </c>
      <c r="G46" s="431">
        <v>0</v>
      </c>
      <c r="H46" s="438"/>
    </row>
    <row r="47" spans="1:8" ht="7" customHeight="1" x14ac:dyDescent="0.25">
      <c r="A47" s="615"/>
      <c r="B47" s="626"/>
      <c r="C47" s="617"/>
      <c r="D47" s="617"/>
      <c r="E47" s="617"/>
      <c r="F47" s="617"/>
      <c r="G47" s="617"/>
      <c r="H47" s="618"/>
    </row>
    <row r="48" spans="1:8" ht="21.65" customHeight="1" x14ac:dyDescent="0.25">
      <c r="A48" s="614" t="s">
        <v>399</v>
      </c>
      <c r="B48" s="433">
        <v>0</v>
      </c>
      <c r="C48" s="431">
        <v>0</v>
      </c>
      <c r="D48" s="431">
        <v>0</v>
      </c>
      <c r="E48" s="434"/>
      <c r="F48" s="431">
        <v>0</v>
      </c>
      <c r="G48" s="431">
        <v>0</v>
      </c>
      <c r="H48" s="438"/>
    </row>
    <row r="49" spans="1:8" ht="7" customHeight="1" x14ac:dyDescent="0.25">
      <c r="A49" s="615"/>
      <c r="B49" s="626"/>
      <c r="C49" s="617"/>
      <c r="D49" s="617"/>
      <c r="E49" s="617"/>
      <c r="F49" s="617"/>
      <c r="G49" s="617"/>
      <c r="H49" s="618"/>
    </row>
    <row r="50" spans="1:8" ht="21.65" customHeight="1" x14ac:dyDescent="0.25">
      <c r="A50" s="614" t="s">
        <v>400</v>
      </c>
      <c r="B50" s="433">
        <v>0</v>
      </c>
      <c r="C50" s="431">
        <v>0</v>
      </c>
      <c r="D50" s="431">
        <v>0</v>
      </c>
      <c r="E50" s="434"/>
      <c r="F50" s="431">
        <v>0</v>
      </c>
      <c r="G50" s="431">
        <v>0</v>
      </c>
      <c r="H50" s="438"/>
    </row>
    <row r="51" spans="1:8" ht="19.5" customHeight="1" x14ac:dyDescent="0.25"/>
    <row r="52" spans="1:8" ht="19.5" customHeight="1" x14ac:dyDescent="0.25"/>
    <row r="53" spans="1:8" ht="19.5" customHeight="1" thickBot="1" x14ac:dyDescent="0.3"/>
    <row r="54" spans="1:8" ht="48.65" customHeight="1" thickBot="1" x14ac:dyDescent="0.3">
      <c r="A54" s="640" t="s">
        <v>376</v>
      </c>
      <c r="B54" s="641" t="s">
        <v>366</v>
      </c>
      <c r="C54" s="642" t="s">
        <v>367</v>
      </c>
      <c r="D54" s="642" t="s">
        <v>368</v>
      </c>
      <c r="E54" s="642" t="s">
        <v>371</v>
      </c>
      <c r="F54" s="642" t="s">
        <v>369</v>
      </c>
      <c r="G54" s="642" t="s">
        <v>370</v>
      </c>
      <c r="H54" s="643" t="s">
        <v>372</v>
      </c>
    </row>
    <row r="55" spans="1:8" ht="35.15" customHeight="1" x14ac:dyDescent="0.25">
      <c r="A55" s="644" t="s">
        <v>405</v>
      </c>
      <c r="B55" s="462">
        <v>0</v>
      </c>
      <c r="C55" s="463">
        <v>0</v>
      </c>
      <c r="D55" s="463">
        <v>0</v>
      </c>
      <c r="E55" s="463">
        <v>0</v>
      </c>
      <c r="F55" s="463">
        <v>0</v>
      </c>
      <c r="G55" s="645"/>
      <c r="H55" s="646"/>
    </row>
    <row r="56" spans="1:8" ht="14.15" customHeight="1" x14ac:dyDescent="0.25">
      <c r="A56" s="647"/>
      <c r="B56" s="648"/>
      <c r="C56" s="649"/>
      <c r="D56" s="649"/>
      <c r="E56" s="649"/>
      <c r="F56" s="649"/>
      <c r="G56" s="649"/>
      <c r="H56" s="650"/>
    </row>
    <row r="57" spans="1:8" ht="35.15" customHeight="1" x14ac:dyDescent="0.25">
      <c r="A57" s="651" t="s">
        <v>406</v>
      </c>
      <c r="B57" s="461">
        <v>0</v>
      </c>
      <c r="C57" s="452">
        <v>0</v>
      </c>
      <c r="D57" s="452">
        <v>0</v>
      </c>
      <c r="E57" s="452">
        <v>0</v>
      </c>
      <c r="F57" s="452">
        <v>0</v>
      </c>
      <c r="G57" s="652"/>
      <c r="H57" s="653"/>
    </row>
    <row r="58" spans="1:8" ht="14.15" customHeight="1" x14ac:dyDescent="0.25">
      <c r="A58" s="654"/>
      <c r="B58" s="648"/>
      <c r="C58" s="649"/>
      <c r="D58" s="649"/>
      <c r="E58" s="649"/>
      <c r="F58" s="649"/>
      <c r="G58" s="649"/>
      <c r="H58" s="650"/>
    </row>
    <row r="59" spans="1:8" ht="35.15" customHeight="1" x14ac:dyDescent="0.25">
      <c r="A59" s="651" t="s">
        <v>407</v>
      </c>
      <c r="B59" s="461">
        <v>0</v>
      </c>
      <c r="C59" s="452">
        <v>0</v>
      </c>
      <c r="D59" s="452">
        <v>0</v>
      </c>
      <c r="E59" s="452">
        <v>0</v>
      </c>
      <c r="F59" s="452">
        <v>0</v>
      </c>
      <c r="G59" s="652"/>
      <c r="H59" s="653"/>
    </row>
    <row r="60" spans="1:8" ht="14.15" customHeight="1" x14ac:dyDescent="0.25">
      <c r="A60" s="654"/>
      <c r="B60" s="648"/>
      <c r="C60" s="649"/>
      <c r="D60" s="649"/>
      <c r="E60" s="649"/>
      <c r="F60" s="649"/>
      <c r="G60" s="649"/>
      <c r="H60" s="650"/>
    </row>
    <row r="61" spans="1:8" ht="35.15" customHeight="1" x14ac:dyDescent="0.25">
      <c r="A61" s="651" t="s">
        <v>408</v>
      </c>
      <c r="B61" s="655"/>
      <c r="C61" s="652"/>
      <c r="D61" s="652"/>
      <c r="E61" s="652"/>
      <c r="F61" s="652"/>
      <c r="G61" s="452">
        <v>0</v>
      </c>
      <c r="H61" s="453">
        <v>0</v>
      </c>
    </row>
    <row r="62" spans="1:8" ht="14.15" customHeight="1" x14ac:dyDescent="0.25">
      <c r="A62" s="654"/>
      <c r="B62" s="648"/>
      <c r="C62" s="649"/>
      <c r="D62" s="649"/>
      <c r="E62" s="649"/>
      <c r="F62" s="649"/>
      <c r="G62" s="649"/>
      <c r="H62" s="650"/>
    </row>
    <row r="63" spans="1:8" ht="35.15" customHeight="1" x14ac:dyDescent="0.25">
      <c r="A63" s="651" t="s">
        <v>402</v>
      </c>
      <c r="B63" s="656">
        <f>+B65</f>
        <v>0</v>
      </c>
      <c r="C63" s="657">
        <f t="shared" ref="C63:E63" si="6">+C65</f>
        <v>0</v>
      </c>
      <c r="D63" s="657">
        <f t="shared" si="6"/>
        <v>0</v>
      </c>
      <c r="E63" s="657">
        <f t="shared" si="6"/>
        <v>0</v>
      </c>
      <c r="F63" s="657">
        <f t="shared" ref="F63:G63" si="7">SUM(F65,F67)</f>
        <v>0</v>
      </c>
      <c r="G63" s="657">
        <f t="shared" si="7"/>
        <v>0</v>
      </c>
      <c r="H63" s="658">
        <f>+H65</f>
        <v>0</v>
      </c>
    </row>
    <row r="64" spans="1:8" ht="7" customHeight="1" x14ac:dyDescent="0.25">
      <c r="A64" s="654"/>
      <c r="B64" s="648"/>
      <c r="C64" s="649"/>
      <c r="D64" s="649"/>
      <c r="E64" s="649"/>
      <c r="F64" s="649"/>
      <c r="G64" s="649"/>
      <c r="H64" s="650"/>
    </row>
    <row r="65" spans="1:8" ht="21.65" customHeight="1" x14ac:dyDescent="0.25">
      <c r="A65" s="659" t="s">
        <v>384</v>
      </c>
      <c r="B65" s="464">
        <v>0</v>
      </c>
      <c r="C65" s="465">
        <v>0</v>
      </c>
      <c r="D65" s="465">
        <v>0</v>
      </c>
      <c r="E65" s="465">
        <v>0</v>
      </c>
      <c r="F65" s="465">
        <v>0</v>
      </c>
      <c r="G65" s="465">
        <v>0</v>
      </c>
      <c r="H65" s="466">
        <v>0</v>
      </c>
    </row>
    <row r="66" spans="1:8" ht="7" customHeight="1" x14ac:dyDescent="0.25">
      <c r="A66" s="654"/>
      <c r="B66" s="660"/>
      <c r="C66" s="661"/>
      <c r="D66" s="661"/>
      <c r="E66" s="661"/>
      <c r="F66" s="661"/>
      <c r="G66" s="661"/>
      <c r="H66" s="662"/>
    </row>
    <row r="67" spans="1:8" ht="21.65" customHeight="1" x14ac:dyDescent="0.25">
      <c r="A67" s="659" t="s">
        <v>383</v>
      </c>
      <c r="B67" s="663"/>
      <c r="C67" s="664"/>
      <c r="D67" s="664"/>
      <c r="E67" s="664"/>
      <c r="F67" s="465">
        <v>0</v>
      </c>
      <c r="G67" s="465">
        <v>0</v>
      </c>
      <c r="H67" s="665"/>
    </row>
    <row r="68" spans="1:8" ht="7" customHeight="1" x14ac:dyDescent="0.25">
      <c r="A68" s="654"/>
      <c r="B68" s="648"/>
      <c r="C68" s="649"/>
      <c r="D68" s="649"/>
      <c r="E68" s="649"/>
      <c r="F68" s="649"/>
      <c r="G68" s="649"/>
      <c r="H68" s="650"/>
    </row>
    <row r="69" spans="1:8" ht="35.15" customHeight="1" x14ac:dyDescent="0.25">
      <c r="A69" s="651" t="s">
        <v>413</v>
      </c>
      <c r="B69" s="461">
        <v>0</v>
      </c>
      <c r="C69" s="452">
        <v>0</v>
      </c>
      <c r="D69" s="452">
        <v>0</v>
      </c>
      <c r="E69" s="452">
        <v>0</v>
      </c>
      <c r="F69" s="452">
        <v>0</v>
      </c>
      <c r="G69" s="652"/>
      <c r="H69" s="653"/>
    </row>
    <row r="70" spans="1:8" ht="14.15" customHeight="1" x14ac:dyDescent="0.25">
      <c r="A70" s="666"/>
      <c r="B70" s="667"/>
      <c r="C70" s="668"/>
      <c r="D70" s="668"/>
      <c r="E70" s="668"/>
      <c r="F70" s="668"/>
      <c r="G70" s="669"/>
      <c r="H70" s="670"/>
    </row>
    <row r="71" spans="1:8" ht="35.15" customHeight="1" x14ac:dyDescent="0.25">
      <c r="A71" s="651" t="s">
        <v>414</v>
      </c>
      <c r="B71" s="470">
        <v>0</v>
      </c>
      <c r="C71" s="456">
        <v>0</v>
      </c>
      <c r="D71" s="456">
        <v>0</v>
      </c>
      <c r="E71" s="456">
        <v>0</v>
      </c>
      <c r="F71" s="456">
        <v>0</v>
      </c>
      <c r="G71" s="652"/>
      <c r="H71" s="653"/>
    </row>
    <row r="72" spans="1:8" ht="14.15" customHeight="1" x14ac:dyDescent="0.25">
      <c r="A72" s="647"/>
      <c r="B72" s="671"/>
      <c r="C72" s="672"/>
      <c r="D72" s="672"/>
      <c r="E72" s="672"/>
      <c r="F72" s="672"/>
      <c r="G72" s="672"/>
      <c r="H72" s="673"/>
    </row>
    <row r="73" spans="1:8" ht="35.15" customHeight="1" x14ac:dyDescent="0.25">
      <c r="A73" s="674" t="str">
        <f>"Aantal actieve toegangspunten afname per 31/12/"&amp;TITELBLAD!$E$17</f>
        <v>Aantal actieve toegangspunten afname per 31/12/2022</v>
      </c>
      <c r="B73" s="656">
        <f>+SUM(B75,B77,B79,B81,B83)</f>
        <v>0</v>
      </c>
      <c r="C73" s="657">
        <f t="shared" ref="C73:H73" si="8">+SUM(C75,C77,C79,C81,C83)</f>
        <v>0</v>
      </c>
      <c r="D73" s="657">
        <f t="shared" si="8"/>
        <v>0</v>
      </c>
      <c r="E73" s="657">
        <f t="shared" si="8"/>
        <v>0</v>
      </c>
      <c r="F73" s="657">
        <f t="shared" si="8"/>
        <v>0</v>
      </c>
      <c r="G73" s="657">
        <f t="shared" si="8"/>
        <v>0</v>
      </c>
      <c r="H73" s="658">
        <f t="shared" si="8"/>
        <v>0</v>
      </c>
    </row>
    <row r="74" spans="1:8" ht="7" customHeight="1" x14ac:dyDescent="0.25">
      <c r="A74" s="647"/>
      <c r="B74" s="675"/>
      <c r="C74" s="609"/>
      <c r="D74" s="609"/>
      <c r="E74" s="609"/>
      <c r="F74" s="609"/>
      <c r="G74" s="609"/>
      <c r="H74" s="610"/>
    </row>
    <row r="75" spans="1:8" ht="21.65" customHeight="1" x14ac:dyDescent="0.25">
      <c r="A75" s="659" t="s">
        <v>373</v>
      </c>
      <c r="B75" s="435">
        <v>0</v>
      </c>
      <c r="C75" s="431">
        <v>0</v>
      </c>
      <c r="D75" s="431">
        <v>0</v>
      </c>
      <c r="E75" s="431">
        <v>0</v>
      </c>
      <c r="F75" s="431">
        <v>0</v>
      </c>
      <c r="G75" s="431">
        <v>0</v>
      </c>
      <c r="H75" s="432">
        <v>0</v>
      </c>
    </row>
    <row r="76" spans="1:8" ht="7" customHeight="1" x14ac:dyDescent="0.25">
      <c r="A76" s="676"/>
      <c r="B76" s="677"/>
      <c r="C76" s="617"/>
      <c r="D76" s="617"/>
      <c r="E76" s="617"/>
      <c r="F76" s="617"/>
      <c r="G76" s="617"/>
      <c r="H76" s="618"/>
    </row>
    <row r="77" spans="1:8" ht="21.65" customHeight="1" x14ac:dyDescent="0.25">
      <c r="A77" s="659" t="s">
        <v>374</v>
      </c>
      <c r="B77" s="435">
        <v>0</v>
      </c>
      <c r="C77" s="431">
        <v>0</v>
      </c>
      <c r="D77" s="431">
        <v>0</v>
      </c>
      <c r="E77" s="431">
        <v>0</v>
      </c>
      <c r="F77" s="431">
        <v>0</v>
      </c>
      <c r="G77" s="431">
        <v>0</v>
      </c>
      <c r="H77" s="432">
        <v>0</v>
      </c>
    </row>
    <row r="78" spans="1:8" ht="7" customHeight="1" x14ac:dyDescent="0.25">
      <c r="A78" s="676"/>
      <c r="B78" s="677"/>
      <c r="C78" s="617"/>
      <c r="D78" s="617"/>
      <c r="E78" s="617"/>
      <c r="F78" s="617"/>
      <c r="G78" s="617"/>
      <c r="H78" s="618"/>
    </row>
    <row r="79" spans="1:8" ht="21.65" customHeight="1" x14ac:dyDescent="0.25">
      <c r="A79" s="659" t="s">
        <v>399</v>
      </c>
      <c r="B79" s="435">
        <v>0</v>
      </c>
      <c r="C79" s="431">
        <v>0</v>
      </c>
      <c r="D79" s="431">
        <v>0</v>
      </c>
      <c r="E79" s="431">
        <v>0</v>
      </c>
      <c r="F79" s="431">
        <v>0</v>
      </c>
      <c r="G79" s="431">
        <v>0</v>
      </c>
      <c r="H79" s="432">
        <v>0</v>
      </c>
    </row>
    <row r="80" spans="1:8" ht="7" customHeight="1" x14ac:dyDescent="0.25">
      <c r="A80" s="678"/>
      <c r="B80" s="679"/>
      <c r="C80" s="680"/>
      <c r="D80" s="680"/>
      <c r="E80" s="680"/>
      <c r="F80" s="680"/>
      <c r="G80" s="681"/>
      <c r="H80" s="682"/>
    </row>
    <row r="81" spans="1:8" ht="21.65" customHeight="1" x14ac:dyDescent="0.25">
      <c r="A81" s="659" t="s">
        <v>400</v>
      </c>
      <c r="B81" s="435">
        <v>0</v>
      </c>
      <c r="C81" s="431">
        <v>0</v>
      </c>
      <c r="D81" s="431">
        <v>0</v>
      </c>
      <c r="E81" s="431">
        <v>0</v>
      </c>
      <c r="F81" s="431">
        <v>0</v>
      </c>
      <c r="G81" s="431">
        <v>0</v>
      </c>
      <c r="H81" s="432">
        <v>0</v>
      </c>
    </row>
    <row r="82" spans="1:8" ht="7" customHeight="1" x14ac:dyDescent="0.25">
      <c r="A82" s="678"/>
      <c r="B82" s="679"/>
      <c r="C82" s="680"/>
      <c r="D82" s="680"/>
      <c r="E82" s="680"/>
      <c r="F82" s="680"/>
      <c r="G82" s="681"/>
      <c r="H82" s="682"/>
    </row>
    <row r="83" spans="1:8" ht="21.65" customHeight="1" x14ac:dyDescent="0.25">
      <c r="A83" s="683" t="s">
        <v>385</v>
      </c>
      <c r="B83" s="435">
        <v>0</v>
      </c>
      <c r="C83" s="431">
        <v>0</v>
      </c>
      <c r="D83" s="431">
        <v>0</v>
      </c>
      <c r="E83" s="431">
        <v>0</v>
      </c>
      <c r="F83" s="431">
        <v>0</v>
      </c>
      <c r="G83" s="431">
        <v>0</v>
      </c>
      <c r="H83" s="432">
        <v>0</v>
      </c>
    </row>
    <row r="84" spans="1:8" ht="14.15" customHeight="1" x14ac:dyDescent="0.25">
      <c r="A84" s="647"/>
      <c r="B84" s="648"/>
      <c r="C84" s="649"/>
      <c r="D84" s="649"/>
      <c r="E84" s="649"/>
      <c r="F84" s="649"/>
      <c r="G84" s="649"/>
      <c r="H84" s="650"/>
    </row>
    <row r="85" spans="1:8" ht="35.15" customHeight="1" x14ac:dyDescent="0.25">
      <c r="A85" s="674" t="str">
        <f>"Aantal aangemelde decentrale productie-installaties ≤ 10 kVA per 31/12/"&amp;TITELBLAD!$E$17</f>
        <v>Aantal aangemelde decentrale productie-installaties ≤ 10 kVA per 31/12/2022</v>
      </c>
      <c r="B85" s="684"/>
      <c r="C85" s="685"/>
      <c r="D85" s="685"/>
      <c r="E85" s="685"/>
      <c r="F85" s="657">
        <f t="shared" ref="F85:G85" si="9">SUM(F87,F89,F91)</f>
        <v>0</v>
      </c>
      <c r="G85" s="657">
        <f t="shared" si="9"/>
        <v>0</v>
      </c>
      <c r="H85" s="686"/>
    </row>
    <row r="86" spans="1:8" ht="7" customHeight="1" x14ac:dyDescent="0.25">
      <c r="A86" s="687"/>
      <c r="B86" s="688"/>
      <c r="C86" s="622"/>
      <c r="D86" s="622"/>
      <c r="E86" s="622"/>
      <c r="F86" s="622"/>
      <c r="G86" s="622"/>
      <c r="H86" s="623"/>
    </row>
    <row r="87" spans="1:8" ht="21.65" customHeight="1" x14ac:dyDescent="0.25">
      <c r="A87" s="683" t="s">
        <v>378</v>
      </c>
      <c r="B87" s="689"/>
      <c r="C87" s="634"/>
      <c r="D87" s="634"/>
      <c r="E87" s="634"/>
      <c r="F87" s="431">
        <v>0</v>
      </c>
      <c r="G87" s="431">
        <v>0</v>
      </c>
      <c r="H87" s="635"/>
    </row>
    <row r="88" spans="1:8" ht="7" customHeight="1" x14ac:dyDescent="0.25">
      <c r="A88" s="690"/>
      <c r="B88" s="691"/>
      <c r="C88" s="631"/>
      <c r="D88" s="631"/>
      <c r="E88" s="631"/>
      <c r="F88" s="617"/>
      <c r="G88" s="617"/>
      <c r="H88" s="632"/>
    </row>
    <row r="89" spans="1:8" ht="21.65" customHeight="1" x14ac:dyDescent="0.25">
      <c r="A89" s="683" t="s">
        <v>379</v>
      </c>
      <c r="B89" s="689"/>
      <c r="C89" s="634"/>
      <c r="D89" s="634"/>
      <c r="E89" s="634"/>
      <c r="F89" s="431">
        <v>0</v>
      </c>
      <c r="G89" s="431">
        <v>0</v>
      </c>
      <c r="H89" s="635"/>
    </row>
    <row r="90" spans="1:8" ht="7" customHeight="1" x14ac:dyDescent="0.25">
      <c r="A90" s="690"/>
      <c r="B90" s="691"/>
      <c r="C90" s="631"/>
      <c r="D90" s="631"/>
      <c r="E90" s="631"/>
      <c r="F90" s="617"/>
      <c r="G90" s="617"/>
      <c r="H90" s="632"/>
    </row>
    <row r="91" spans="1:8" ht="21.65" customHeight="1" x14ac:dyDescent="0.25">
      <c r="A91" s="683" t="s">
        <v>380</v>
      </c>
      <c r="B91" s="689"/>
      <c r="C91" s="634"/>
      <c r="D91" s="634"/>
      <c r="E91" s="634"/>
      <c r="F91" s="431">
        <v>0</v>
      </c>
      <c r="G91" s="431">
        <v>0</v>
      </c>
      <c r="H91" s="635"/>
    </row>
    <row r="92" spans="1:8" ht="14.15" customHeight="1" x14ac:dyDescent="0.25">
      <c r="A92" s="692"/>
      <c r="B92" s="671"/>
      <c r="C92" s="672"/>
      <c r="D92" s="672"/>
      <c r="E92" s="672"/>
      <c r="F92" s="672"/>
      <c r="G92" s="672"/>
      <c r="H92" s="673"/>
    </row>
    <row r="93" spans="1:8" ht="47.15" customHeight="1" x14ac:dyDescent="0.25">
      <c r="A93" s="674" t="s">
        <v>421</v>
      </c>
      <c r="B93" s="655"/>
      <c r="C93" s="652"/>
      <c r="D93" s="652"/>
      <c r="E93" s="652"/>
      <c r="F93" s="452">
        <v>0</v>
      </c>
      <c r="G93" s="452">
        <v>0</v>
      </c>
      <c r="H93" s="653"/>
    </row>
    <row r="94" spans="1:8" ht="14.15" customHeight="1" x14ac:dyDescent="0.25">
      <c r="A94" s="687"/>
      <c r="B94" s="648"/>
      <c r="C94" s="649"/>
      <c r="D94" s="649"/>
      <c r="E94" s="649"/>
      <c r="F94" s="649"/>
      <c r="G94" s="649"/>
      <c r="H94" s="650"/>
    </row>
    <row r="95" spans="1:8" ht="35.15" customHeight="1" x14ac:dyDescent="0.25">
      <c r="A95" s="674" t="s">
        <v>404</v>
      </c>
      <c r="B95" s="461">
        <v>0</v>
      </c>
      <c r="C95" s="452">
        <v>0</v>
      </c>
      <c r="D95" s="452">
        <v>0</v>
      </c>
      <c r="E95" s="652"/>
      <c r="F95" s="452">
        <v>0</v>
      </c>
      <c r="G95" s="452">
        <v>0</v>
      </c>
      <c r="H95" s="653"/>
    </row>
    <row r="96" spans="1:8" ht="14.15" customHeight="1" x14ac:dyDescent="0.25">
      <c r="A96" s="647"/>
      <c r="B96" s="671"/>
      <c r="C96" s="672"/>
      <c r="D96" s="672"/>
      <c r="E96" s="672"/>
      <c r="F96" s="672"/>
      <c r="G96" s="672"/>
      <c r="H96" s="673"/>
    </row>
    <row r="97" spans="1:8" ht="35.15" customHeight="1" x14ac:dyDescent="0.25">
      <c r="A97" s="674" t="str">
        <f>"Aantal actieve toegangspunten injectie per 31/12/"&amp;TITELBLAD!$E$17</f>
        <v>Aantal actieve toegangspunten injectie per 31/12/2022</v>
      </c>
      <c r="B97" s="656">
        <f>+SUM(B99,B101,B103,B105)</f>
        <v>0</v>
      </c>
      <c r="C97" s="657">
        <f t="shared" ref="C97:D97" si="10">+SUM(C99,C101,C103,C105)</f>
        <v>0</v>
      </c>
      <c r="D97" s="657">
        <f t="shared" si="10"/>
        <v>0</v>
      </c>
      <c r="E97" s="693"/>
      <c r="F97" s="657">
        <f>+SUM(F99,F101,F103,F105)</f>
        <v>0</v>
      </c>
      <c r="G97" s="657">
        <f>+SUM(G99,G101,G103,G105)</f>
        <v>0</v>
      </c>
      <c r="H97" s="694"/>
    </row>
    <row r="98" spans="1:8" ht="7" customHeight="1" x14ac:dyDescent="0.25">
      <c r="A98" s="647"/>
      <c r="B98" s="675"/>
      <c r="C98" s="609"/>
      <c r="D98" s="609"/>
      <c r="E98" s="609"/>
      <c r="F98" s="609"/>
      <c r="G98" s="609"/>
      <c r="H98" s="610"/>
    </row>
    <row r="99" spans="1:8" ht="21.65" customHeight="1" x14ac:dyDescent="0.25">
      <c r="A99" s="659" t="s">
        <v>373</v>
      </c>
      <c r="B99" s="435">
        <v>0</v>
      </c>
      <c r="C99" s="431">
        <v>0</v>
      </c>
      <c r="D99" s="431">
        <v>0</v>
      </c>
      <c r="E99" s="619"/>
      <c r="F99" s="431">
        <v>0</v>
      </c>
      <c r="G99" s="431">
        <v>0</v>
      </c>
      <c r="H99" s="620"/>
    </row>
    <row r="100" spans="1:8" ht="7" customHeight="1" x14ac:dyDescent="0.25">
      <c r="A100" s="676"/>
      <c r="B100" s="677"/>
      <c r="C100" s="617"/>
      <c r="D100" s="617"/>
      <c r="E100" s="617"/>
      <c r="F100" s="617"/>
      <c r="G100" s="617"/>
      <c r="H100" s="618"/>
    </row>
    <row r="101" spans="1:8" ht="21.65" customHeight="1" x14ac:dyDescent="0.25">
      <c r="A101" s="659" t="s">
        <v>374</v>
      </c>
      <c r="B101" s="435">
        <v>0</v>
      </c>
      <c r="C101" s="431">
        <v>0</v>
      </c>
      <c r="D101" s="431">
        <v>0</v>
      </c>
      <c r="E101" s="619"/>
      <c r="F101" s="431">
        <v>0</v>
      </c>
      <c r="G101" s="431">
        <v>0</v>
      </c>
      <c r="H101" s="620"/>
    </row>
    <row r="102" spans="1:8" ht="7" customHeight="1" x14ac:dyDescent="0.25">
      <c r="A102" s="676"/>
      <c r="B102" s="677"/>
      <c r="C102" s="617"/>
      <c r="D102" s="617"/>
      <c r="E102" s="617"/>
      <c r="F102" s="617"/>
      <c r="G102" s="617"/>
      <c r="H102" s="618"/>
    </row>
    <row r="103" spans="1:8" ht="21.65" customHeight="1" x14ac:dyDescent="0.25">
      <c r="A103" s="659" t="s">
        <v>399</v>
      </c>
      <c r="B103" s="435">
        <v>0</v>
      </c>
      <c r="C103" s="431">
        <v>0</v>
      </c>
      <c r="D103" s="431">
        <v>0</v>
      </c>
      <c r="E103" s="619"/>
      <c r="F103" s="431">
        <v>0</v>
      </c>
      <c r="G103" s="431">
        <v>0</v>
      </c>
      <c r="H103" s="620"/>
    </row>
    <row r="104" spans="1:8" ht="7" customHeight="1" x14ac:dyDescent="0.25">
      <c r="A104" s="678"/>
      <c r="B104" s="679"/>
      <c r="C104" s="680"/>
      <c r="D104" s="680"/>
      <c r="E104" s="680"/>
      <c r="F104" s="680"/>
      <c r="G104" s="695"/>
      <c r="H104" s="696"/>
    </row>
    <row r="105" spans="1:8" ht="21.65" customHeight="1" x14ac:dyDescent="0.25">
      <c r="A105" s="659" t="s">
        <v>400</v>
      </c>
      <c r="B105" s="435">
        <v>0</v>
      </c>
      <c r="C105" s="431">
        <v>0</v>
      </c>
      <c r="D105" s="431">
        <v>0</v>
      </c>
      <c r="E105" s="619"/>
      <c r="F105" s="431">
        <v>0</v>
      </c>
      <c r="G105" s="431">
        <v>0</v>
      </c>
      <c r="H105" s="620"/>
    </row>
    <row r="106" spans="1:8" ht="14.15" customHeight="1" x14ac:dyDescent="0.25">
      <c r="A106" s="647"/>
      <c r="B106" s="671"/>
      <c r="C106" s="672"/>
      <c r="D106" s="672"/>
      <c r="E106" s="672"/>
      <c r="F106" s="672"/>
      <c r="G106" s="672"/>
      <c r="H106" s="673"/>
    </row>
    <row r="107" spans="1:8" ht="35.15" customHeight="1" thickBot="1" x14ac:dyDescent="0.3">
      <c r="A107" s="697" t="str">
        <f>"Aantal productiemeters per 31/12/"&amp;TITELBLAD!$E$17</f>
        <v>Aantal productiemeters per 31/12/2022</v>
      </c>
      <c r="B107" s="436">
        <v>0</v>
      </c>
      <c r="C107" s="437">
        <v>0</v>
      </c>
      <c r="D107" s="437">
        <v>0</v>
      </c>
      <c r="E107" s="698"/>
      <c r="F107" s="437">
        <v>0</v>
      </c>
      <c r="G107" s="437">
        <v>0</v>
      </c>
      <c r="H107" s="699"/>
    </row>
    <row r="108" spans="1:8" ht="20.149999999999999" customHeight="1" x14ac:dyDescent="0.25"/>
    <row r="109" spans="1:8" ht="20.149999999999999" customHeight="1" x14ac:dyDescent="0.25"/>
    <row r="110" spans="1:8" ht="20.149999999999999" customHeight="1" x14ac:dyDescent="0.25"/>
    <row r="111" spans="1:8" ht="46.5" customHeight="1" thickBot="1" x14ac:dyDescent="0.3">
      <c r="A111" s="602" t="s">
        <v>377</v>
      </c>
      <c r="B111" s="700" t="s">
        <v>9</v>
      </c>
    </row>
    <row r="112" spans="1:8" ht="35.15" customHeight="1" x14ac:dyDescent="0.25">
      <c r="A112" s="606" t="s">
        <v>406</v>
      </c>
      <c r="B112" s="467">
        <v>0</v>
      </c>
    </row>
    <row r="113" spans="1:2" ht="14.15" customHeight="1" x14ac:dyDescent="0.25">
      <c r="A113" s="607"/>
      <c r="B113" s="701"/>
    </row>
    <row r="114" spans="1:2" ht="35.15" customHeight="1" x14ac:dyDescent="0.25">
      <c r="A114" s="611" t="s">
        <v>401</v>
      </c>
      <c r="B114" s="467">
        <v>0</v>
      </c>
    </row>
    <row r="115" spans="1:2" ht="14.15" customHeight="1" x14ac:dyDescent="0.25">
      <c r="A115" s="612"/>
      <c r="B115" s="701"/>
    </row>
    <row r="116" spans="1:2" ht="35.15" customHeight="1" x14ac:dyDescent="0.25">
      <c r="A116" s="611" t="s">
        <v>410</v>
      </c>
      <c r="B116" s="467">
        <v>0</v>
      </c>
    </row>
    <row r="117" spans="1:2" ht="14.15" customHeight="1" x14ac:dyDescent="0.25">
      <c r="A117" s="612"/>
      <c r="B117" s="701"/>
    </row>
    <row r="118" spans="1:2" ht="35.15" customHeight="1" x14ac:dyDescent="0.25">
      <c r="A118" s="611" t="s">
        <v>402</v>
      </c>
      <c r="B118" s="467">
        <v>0</v>
      </c>
    </row>
    <row r="119" spans="1:2" ht="14.15" customHeight="1" x14ac:dyDescent="0.25">
      <c r="A119" s="612"/>
      <c r="B119" s="701"/>
    </row>
    <row r="120" spans="1:2" ht="35.15" customHeight="1" x14ac:dyDescent="0.25">
      <c r="A120" s="611" t="s">
        <v>409</v>
      </c>
      <c r="B120" s="467">
        <v>0</v>
      </c>
    </row>
    <row r="121" spans="1:2" ht="14.15" customHeight="1" x14ac:dyDescent="0.25">
      <c r="A121" s="612"/>
      <c r="B121" s="701"/>
    </row>
    <row r="122" spans="1:2" ht="35.15" customHeight="1" x14ac:dyDescent="0.25">
      <c r="A122" s="611" t="s">
        <v>411</v>
      </c>
      <c r="B122" s="467">
        <v>0</v>
      </c>
    </row>
    <row r="123" spans="1:2" ht="14.15" customHeight="1" x14ac:dyDescent="0.25">
      <c r="A123" s="612"/>
      <c r="B123" s="701"/>
    </row>
    <row r="124" spans="1:2" ht="35.15" customHeight="1" x14ac:dyDescent="0.25">
      <c r="A124" s="611" t="s">
        <v>412</v>
      </c>
      <c r="B124" s="468">
        <v>0</v>
      </c>
    </row>
    <row r="125" spans="1:2" ht="14.15" customHeight="1" x14ac:dyDescent="0.25">
      <c r="A125" s="702"/>
      <c r="B125" s="703"/>
    </row>
    <row r="126" spans="1:2" ht="35.15" customHeight="1" x14ac:dyDescent="0.25">
      <c r="A126" s="445"/>
      <c r="B126" s="468">
        <v>0</v>
      </c>
    </row>
    <row r="127" spans="1:2" ht="14.15" customHeight="1" x14ac:dyDescent="0.25">
      <c r="A127" s="702"/>
      <c r="B127" s="703"/>
    </row>
    <row r="128" spans="1:2" ht="35.15" customHeight="1" x14ac:dyDescent="0.25">
      <c r="A128" s="445"/>
      <c r="B128" s="469">
        <v>0</v>
      </c>
    </row>
    <row r="132" spans="1:1" x14ac:dyDescent="0.25">
      <c r="A132" s="160"/>
    </row>
    <row r="133" spans="1:1" x14ac:dyDescent="0.25">
      <c r="A133" s="160"/>
    </row>
    <row r="134" spans="1:1" x14ac:dyDescent="0.25">
      <c r="A134" s="160"/>
    </row>
    <row r="135" spans="1:1" x14ac:dyDescent="0.25">
      <c r="A135" s="160"/>
    </row>
    <row r="136" spans="1:1" x14ac:dyDescent="0.25">
      <c r="A136" s="160"/>
    </row>
    <row r="137" spans="1:1" x14ac:dyDescent="0.25">
      <c r="A137" s="160"/>
    </row>
    <row r="138" spans="1:1" x14ac:dyDescent="0.25">
      <c r="A138" s="160"/>
    </row>
    <row r="139" spans="1:1" x14ac:dyDescent="0.25">
      <c r="A139" s="160"/>
    </row>
    <row r="140" spans="1:1" x14ac:dyDescent="0.25">
      <c r="A140" s="160"/>
    </row>
    <row r="141" spans="1:1" x14ac:dyDescent="0.25">
      <c r="A141" s="160"/>
    </row>
    <row r="142" spans="1:1" x14ac:dyDescent="0.25">
      <c r="A142" s="160"/>
    </row>
    <row r="143" spans="1:1" x14ac:dyDescent="0.25">
      <c r="A143" s="160"/>
    </row>
    <row r="144" spans="1:1" x14ac:dyDescent="0.25">
      <c r="A144" s="160"/>
    </row>
    <row r="145" spans="1:1" x14ac:dyDescent="0.25">
      <c r="A145" s="160"/>
    </row>
    <row r="146" spans="1:1" x14ac:dyDescent="0.25">
      <c r="A146" s="160"/>
    </row>
    <row r="147" spans="1:1" x14ac:dyDescent="0.25">
      <c r="A147" s="160"/>
    </row>
    <row r="148" spans="1:1" x14ac:dyDescent="0.25">
      <c r="A148" s="160"/>
    </row>
    <row r="149" spans="1:1" x14ac:dyDescent="0.25">
      <c r="A149" s="160"/>
    </row>
  </sheetData>
  <sheetProtection algorithmName="SHA-512" hashValue="+fNUhqEqbuJzUUlgLhKbeF1nt4zvXEfSLKGoFDp7+LcIXmpePsY5bpt4AUuAxGvAmxr6hBBaiI/HnyNwFWCwKw==" saltValue="/XjscF+F7ksFZkRPOsxScQ==" spinCount="100000" sheet="1" objects="1" scenarios="1" pivotTables="0"/>
  <mergeCells count="1">
    <mergeCell ref="A1:H1"/>
  </mergeCells>
  <phoneticPr fontId="62" type="noConversion"/>
  <dataValidations count="1">
    <dataValidation type="decimal" operator="greaterThanOrEqual" allowBlank="1" showInputMessage="1" showErrorMessage="1" sqref="B128 B55:H55 B57:H57 B59:H59 B61:H61 B67:H67 B107:H107 B95:H95 B114 B116 B118 B112 B120 B122 B93:H93 B65:H65 B63:H63 B85:H91 B97:H105 B124 B126 B69:H71 B73:H83 B6:H50" xr:uid="{EEC3127E-48CE-4A5B-AD64-E894720A6C29}">
      <formula1>0</formula1>
    </dataValidation>
  </dataValidations>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8" id="{DC11007A-1046-40FB-BE4F-AE70345A825C}">
            <xm:f>TITELBLAD!$E$17&lt;&gt;2021</xm:f>
            <x14:dxf>
              <fill>
                <patternFill patternType="lightUp"/>
              </fill>
            </x14:dxf>
          </x14:cfRule>
          <xm:sqref>A5:H50</xm:sqref>
        </x14:conditionalFormatting>
        <x14:conditionalFormatting xmlns:xm="http://schemas.microsoft.com/office/excel/2006/main">
          <x14:cfRule type="expression" priority="2" id="{E5D763DC-736D-4827-A48E-7F1B70A8A96B}">
            <xm:f>TITELBLAD!$E$17=2021</xm:f>
            <x14:dxf>
              <fill>
                <patternFill patternType="lightUp"/>
              </fill>
            </x14:dxf>
          </x14:cfRule>
          <xm:sqref>A54:H107</xm:sqref>
        </x14:conditionalFormatting>
        <x14:conditionalFormatting xmlns:xm="http://schemas.microsoft.com/office/excel/2006/main">
          <x14:cfRule type="expression" priority="1" id="{14B9AFF2-7C36-43FD-9556-E874482423A3}">
            <xm:f>TITELBLAD!$C$10="gas"</xm:f>
            <x14:dxf>
              <fill>
                <patternFill patternType="lightUp"/>
              </fill>
            </x14:dxf>
          </x14:cfRule>
          <xm:sqref>A1:XFD1048576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F01FA-A994-4F3C-80D8-E6F12A3FA881}">
  <sheetPr published="0"/>
  <dimension ref="A1:J27"/>
  <sheetViews>
    <sheetView zoomScale="90" zoomScaleNormal="90" workbookViewId="0">
      <selection activeCell="B16" sqref="B16"/>
    </sheetView>
  </sheetViews>
  <sheetFormatPr defaultColWidth="8.7265625" defaultRowHeight="12.5" x14ac:dyDescent="0.25"/>
  <cols>
    <col min="1" max="1" width="48" style="601" customWidth="1"/>
    <col min="2" max="9" width="20.54296875" style="160" customWidth="1"/>
    <col min="10" max="10" width="5.81640625" style="160" customWidth="1"/>
    <col min="11" max="16384" width="8.7265625" style="160"/>
  </cols>
  <sheetData>
    <row r="1" spans="1:10" s="209" customFormat="1" ht="20.25" customHeight="1" thickBot="1" x14ac:dyDescent="0.3">
      <c r="A1" s="863" t="str">
        <f>"TABEL 10B: Overzicht gefactureerde volumes voor het jaar "&amp;TITELBLAD!E17&amp;" - GAS"</f>
        <v>TABEL 10B: Overzicht gefactureerde volumes voor het jaar 2022 - GAS</v>
      </c>
      <c r="B1" s="864"/>
      <c r="C1" s="864"/>
      <c r="D1" s="864"/>
      <c r="E1" s="864"/>
      <c r="F1" s="864"/>
      <c r="G1" s="864"/>
      <c r="H1" s="864"/>
      <c r="I1" s="865"/>
      <c r="J1" s="160"/>
    </row>
    <row r="2" spans="1:10" s="209" customFormat="1" ht="14.15" customHeight="1" x14ac:dyDescent="0.25">
      <c r="A2" s="47"/>
      <c r="B2" s="47"/>
      <c r="C2" s="47"/>
      <c r="D2" s="47"/>
      <c r="E2" s="47"/>
      <c r="F2" s="47"/>
      <c r="G2" s="47"/>
      <c r="H2" s="47"/>
      <c r="I2" s="47"/>
      <c r="J2" s="160"/>
    </row>
    <row r="3" spans="1:10" s="209" customFormat="1" ht="13" customHeight="1" x14ac:dyDescent="0.25">
      <c r="A3" s="47"/>
      <c r="B3" s="47"/>
      <c r="C3" s="47"/>
      <c r="D3" s="47"/>
      <c r="E3" s="47"/>
      <c r="F3" s="47"/>
      <c r="G3" s="47"/>
      <c r="H3" s="47"/>
      <c r="I3" s="47"/>
      <c r="J3" s="160"/>
    </row>
    <row r="4" spans="1:10" ht="13" thickBot="1" x14ac:dyDescent="0.3"/>
    <row r="5" spans="1:10" ht="43" customHeight="1" thickBot="1" x14ac:dyDescent="0.3">
      <c r="A5" s="640" t="s">
        <v>395</v>
      </c>
      <c r="B5" s="641" t="s">
        <v>386</v>
      </c>
      <c r="C5" s="642" t="s">
        <v>387</v>
      </c>
      <c r="D5" s="642" t="s">
        <v>388</v>
      </c>
      <c r="E5" s="642" t="s">
        <v>389</v>
      </c>
      <c r="F5" s="642" t="s">
        <v>390</v>
      </c>
      <c r="G5" s="642" t="s">
        <v>391</v>
      </c>
      <c r="H5" s="704" t="s">
        <v>392</v>
      </c>
      <c r="I5" s="643" t="s">
        <v>393</v>
      </c>
    </row>
    <row r="6" spans="1:10" ht="31.5" customHeight="1" x14ac:dyDescent="0.25">
      <c r="A6" s="644" t="s">
        <v>418</v>
      </c>
      <c r="B6" s="462">
        <v>0</v>
      </c>
      <c r="C6" s="463">
        <v>0</v>
      </c>
      <c r="D6" s="463">
        <v>0</v>
      </c>
      <c r="E6" s="463">
        <v>0</v>
      </c>
      <c r="F6" s="463">
        <v>0</v>
      </c>
      <c r="G6" s="463">
        <v>0</v>
      </c>
      <c r="H6" s="471">
        <v>0</v>
      </c>
      <c r="I6" s="471">
        <v>0</v>
      </c>
    </row>
    <row r="7" spans="1:10" ht="12.65" customHeight="1" x14ac:dyDescent="0.25">
      <c r="A7" s="654"/>
      <c r="B7" s="648"/>
      <c r="C7" s="649"/>
      <c r="D7" s="649"/>
      <c r="E7" s="649"/>
      <c r="F7" s="649"/>
      <c r="G7" s="649"/>
      <c r="H7" s="650"/>
      <c r="I7" s="650"/>
    </row>
    <row r="8" spans="1:10" ht="31.5" customHeight="1" x14ac:dyDescent="0.25">
      <c r="A8" s="651" t="s">
        <v>402</v>
      </c>
      <c r="B8" s="461">
        <v>0</v>
      </c>
      <c r="C8" s="452">
        <v>0</v>
      </c>
      <c r="D8" s="452">
        <v>0</v>
      </c>
      <c r="E8" s="452">
        <v>0</v>
      </c>
      <c r="F8" s="452">
        <v>0</v>
      </c>
      <c r="G8" s="452">
        <v>0</v>
      </c>
      <c r="H8" s="453">
        <v>0</v>
      </c>
      <c r="I8" s="453">
        <v>0</v>
      </c>
    </row>
    <row r="9" spans="1:10" ht="12.65" customHeight="1" x14ac:dyDescent="0.25">
      <c r="A9" s="647"/>
      <c r="B9" s="648"/>
      <c r="C9" s="649"/>
      <c r="D9" s="649"/>
      <c r="E9" s="649"/>
      <c r="F9" s="649"/>
      <c r="G9" s="649"/>
      <c r="H9" s="650"/>
      <c r="I9" s="650"/>
    </row>
    <row r="10" spans="1:10" ht="31.5" customHeight="1" x14ac:dyDescent="0.25">
      <c r="A10" s="674" t="str">
        <f>"Aantal actieve toegangspunten afname per 31/12/"&amp;TITELBLAD!$E$17</f>
        <v>Aantal actieve toegangspunten afname per 31/12/2022</v>
      </c>
      <c r="B10" s="656">
        <f>SUM(B12,B14,B16,B18,B20)</f>
        <v>0</v>
      </c>
      <c r="C10" s="657">
        <f t="shared" ref="C10:I10" si="0">SUM(C12,C14,C16,C18,C20)</f>
        <v>0</v>
      </c>
      <c r="D10" s="657">
        <f t="shared" si="0"/>
        <v>0</v>
      </c>
      <c r="E10" s="657">
        <f t="shared" si="0"/>
        <v>0</v>
      </c>
      <c r="F10" s="657">
        <f t="shared" si="0"/>
        <v>0</v>
      </c>
      <c r="G10" s="657">
        <f t="shared" si="0"/>
        <v>0</v>
      </c>
      <c r="H10" s="658">
        <f t="shared" si="0"/>
        <v>0</v>
      </c>
      <c r="I10" s="658">
        <f t="shared" si="0"/>
        <v>0</v>
      </c>
    </row>
    <row r="11" spans="1:10" ht="5.15" customHeight="1" x14ac:dyDescent="0.25">
      <c r="A11" s="647"/>
      <c r="B11" s="675"/>
      <c r="C11" s="609"/>
      <c r="D11" s="609"/>
      <c r="E11" s="609"/>
      <c r="F11" s="609"/>
      <c r="G11" s="609"/>
      <c r="H11" s="610"/>
      <c r="I11" s="610"/>
    </row>
    <row r="12" spans="1:10" ht="21" customHeight="1" x14ac:dyDescent="0.25">
      <c r="A12" s="659" t="s">
        <v>373</v>
      </c>
      <c r="B12" s="435">
        <v>0</v>
      </c>
      <c r="C12" s="431">
        <v>0</v>
      </c>
      <c r="D12" s="431">
        <v>0</v>
      </c>
      <c r="E12" s="431">
        <v>0</v>
      </c>
      <c r="F12" s="431">
        <v>0</v>
      </c>
      <c r="G12" s="431">
        <v>0</v>
      </c>
      <c r="H12" s="432">
        <v>0</v>
      </c>
      <c r="I12" s="432">
        <v>0</v>
      </c>
    </row>
    <row r="13" spans="1:10" ht="5.15" customHeight="1" x14ac:dyDescent="0.25">
      <c r="A13" s="676"/>
      <c r="B13" s="677"/>
      <c r="C13" s="617"/>
      <c r="D13" s="617"/>
      <c r="E13" s="617"/>
      <c r="F13" s="617"/>
      <c r="G13" s="617"/>
      <c r="H13" s="618"/>
      <c r="I13" s="618"/>
    </row>
    <row r="14" spans="1:10" ht="21" customHeight="1" x14ac:dyDescent="0.25">
      <c r="A14" s="659" t="s">
        <v>374</v>
      </c>
      <c r="B14" s="435">
        <v>0</v>
      </c>
      <c r="C14" s="431">
        <v>0</v>
      </c>
      <c r="D14" s="431">
        <v>0</v>
      </c>
      <c r="E14" s="431">
        <v>0</v>
      </c>
      <c r="F14" s="431">
        <v>0</v>
      </c>
      <c r="G14" s="431">
        <v>0</v>
      </c>
      <c r="H14" s="432">
        <v>0</v>
      </c>
      <c r="I14" s="432">
        <v>0</v>
      </c>
    </row>
    <row r="15" spans="1:10" ht="5.15" customHeight="1" x14ac:dyDescent="0.25">
      <c r="A15" s="676"/>
      <c r="B15" s="677"/>
      <c r="C15" s="617"/>
      <c r="D15" s="617"/>
      <c r="E15" s="617"/>
      <c r="F15" s="617"/>
      <c r="G15" s="617"/>
      <c r="H15" s="618"/>
      <c r="I15" s="618"/>
    </row>
    <row r="16" spans="1:10" ht="21" customHeight="1" x14ac:dyDescent="0.25">
      <c r="A16" s="659" t="s">
        <v>399</v>
      </c>
      <c r="B16" s="435">
        <v>0</v>
      </c>
      <c r="C16" s="431">
        <v>0</v>
      </c>
      <c r="D16" s="431">
        <v>0</v>
      </c>
      <c r="E16" s="431">
        <v>0</v>
      </c>
      <c r="F16" s="431">
        <v>0</v>
      </c>
      <c r="G16" s="431">
        <v>0</v>
      </c>
      <c r="H16" s="432">
        <v>0</v>
      </c>
      <c r="I16" s="432">
        <v>0</v>
      </c>
    </row>
    <row r="17" spans="1:9" ht="5.15" customHeight="1" x14ac:dyDescent="0.25">
      <c r="A17" s="676"/>
      <c r="B17" s="677"/>
      <c r="C17" s="617"/>
      <c r="D17" s="617"/>
      <c r="E17" s="617"/>
      <c r="F17" s="617"/>
      <c r="G17" s="617"/>
      <c r="H17" s="618"/>
      <c r="I17" s="618"/>
    </row>
    <row r="18" spans="1:9" ht="21" customHeight="1" x14ac:dyDescent="0.25">
      <c r="A18" s="659" t="s">
        <v>400</v>
      </c>
      <c r="B18" s="435">
        <v>0</v>
      </c>
      <c r="C18" s="431">
        <v>0</v>
      </c>
      <c r="D18" s="431">
        <v>0</v>
      </c>
      <c r="E18" s="431">
        <v>0</v>
      </c>
      <c r="F18" s="431">
        <v>0</v>
      </c>
      <c r="G18" s="431">
        <v>0</v>
      </c>
      <c r="H18" s="432">
        <v>0</v>
      </c>
      <c r="I18" s="432">
        <v>0</v>
      </c>
    </row>
    <row r="19" spans="1:9" ht="5.15" customHeight="1" x14ac:dyDescent="0.25">
      <c r="A19" s="678"/>
      <c r="B19" s="705"/>
      <c r="C19" s="706"/>
      <c r="D19" s="706"/>
      <c r="E19" s="706"/>
      <c r="F19" s="706"/>
      <c r="G19" s="707"/>
      <c r="H19" s="708"/>
      <c r="I19" s="708"/>
    </row>
    <row r="20" spans="1:9" ht="21" customHeight="1" x14ac:dyDescent="0.25">
      <c r="A20" s="683" t="s">
        <v>385</v>
      </c>
      <c r="B20" s="435">
        <v>0</v>
      </c>
      <c r="C20" s="431">
        <v>0</v>
      </c>
      <c r="D20" s="431">
        <v>0</v>
      </c>
      <c r="E20" s="431">
        <v>0</v>
      </c>
      <c r="F20" s="431">
        <v>0</v>
      </c>
      <c r="G20" s="431">
        <v>0</v>
      </c>
      <c r="H20" s="432">
        <v>0</v>
      </c>
      <c r="I20" s="432">
        <v>0</v>
      </c>
    </row>
    <row r="21" spans="1:9" ht="17.149999999999999" customHeight="1" x14ac:dyDescent="0.25"/>
    <row r="22" spans="1:9" ht="17.149999999999999" customHeight="1" x14ac:dyDescent="0.25"/>
    <row r="23" spans="1:9" ht="17.149999999999999" customHeight="1" thickBot="1" x14ac:dyDescent="0.3"/>
    <row r="24" spans="1:9" ht="47.15" customHeight="1" thickBot="1" x14ac:dyDescent="0.3">
      <c r="A24" s="640" t="s">
        <v>394</v>
      </c>
      <c r="B24" s="709" t="s">
        <v>9</v>
      </c>
    </row>
    <row r="25" spans="1:9" ht="31.5" customHeight="1" x14ac:dyDescent="0.25">
      <c r="A25" s="674" t="s">
        <v>404</v>
      </c>
      <c r="B25" s="472">
        <v>0</v>
      </c>
    </row>
    <row r="26" spans="1:9" ht="12.65" customHeight="1" x14ac:dyDescent="0.25">
      <c r="A26" s="647"/>
      <c r="B26" s="710"/>
    </row>
    <row r="27" spans="1:9" ht="31.5" customHeight="1" thickBot="1" x14ac:dyDescent="0.3">
      <c r="A27" s="697" t="str">
        <f>"Aantal actieve toegangspunten injectie per 31/12/"&amp;TITELBLAD!$E$17</f>
        <v>Aantal actieve toegangspunten injectie per 31/12/2022</v>
      </c>
      <c r="B27" s="446">
        <v>0</v>
      </c>
    </row>
  </sheetData>
  <sheetProtection algorithmName="SHA-512" hashValue="MyxqpTNjwMMmVYw/h7EKzA3wRsB7o0Gv5JdP2453UI/KU3yR61/+BlnvKWmvyfeATAR7z8YejBXWGHzeBwh/dQ==" saltValue="/GP2pX+zz6X9zBBPVXGliA==" spinCount="100000" sheet="1" objects="1" scenarios="1" pivotTables="0"/>
  <mergeCells count="1">
    <mergeCell ref="A1:I1"/>
  </mergeCells>
  <phoneticPr fontId="62" type="noConversion"/>
  <dataValidations count="1">
    <dataValidation type="decimal" operator="greaterThanOrEqual" allowBlank="1" showInputMessage="1" showErrorMessage="1" sqref="B6:I6 B8:I8 B25 B27 B10:I20" xr:uid="{BD0FF193-0143-4510-AE45-E7579052C9CF}">
      <formula1>0</formula1>
    </dataValidation>
  </dataValidations>
  <pageMargins left="0.7" right="0.7" top="0.75" bottom="0.75" header="0.3" footer="0.3"/>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expression" priority="1" id="{E20BC123-9907-4A66-87E4-EB7AD6A8F891}">
            <xm:f>TITELBLAD!$C$10="elektriciteit"</xm:f>
            <x14:dxf>
              <fill>
                <patternFill patternType="lightUp"/>
              </fill>
            </x14:dxf>
          </x14:cfRule>
          <xm:sqref>A1:XFD1048576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Blad2">
    <pageSetUpPr fitToPage="1"/>
  </sheetPr>
  <dimension ref="A1:F59"/>
  <sheetViews>
    <sheetView zoomScale="85" zoomScaleNormal="85" workbookViewId="0">
      <selection activeCell="E33" sqref="E33"/>
    </sheetView>
  </sheetViews>
  <sheetFormatPr defaultColWidth="9.1796875" defaultRowHeight="12.5" x14ac:dyDescent="0.25"/>
  <cols>
    <col min="1" max="1" width="2.54296875" style="66" customWidth="1"/>
    <col min="2" max="2" width="39.54296875" style="66" customWidth="1"/>
    <col min="3" max="3" width="17.26953125" style="66" customWidth="1"/>
    <col min="4" max="4" width="9.1796875" style="66"/>
    <col min="5" max="5" width="41.81640625" style="66" customWidth="1"/>
    <col min="6" max="6" width="16.453125" style="66" customWidth="1"/>
    <col min="7" max="16384" width="9.1796875" style="66"/>
  </cols>
  <sheetData>
    <row r="1" spans="1:4" ht="22" customHeight="1" thickBot="1" x14ac:dyDescent="0.3">
      <c r="A1" s="744" t="s">
        <v>397</v>
      </c>
      <c r="B1" s="745"/>
      <c r="C1" s="745"/>
      <c r="D1" s="746"/>
    </row>
    <row r="2" spans="1:4" ht="13" x14ac:dyDescent="0.25">
      <c r="B2" s="67"/>
      <c r="C2" s="68"/>
    </row>
    <row r="3" spans="1:4" ht="13" thickBot="1" x14ac:dyDescent="0.3">
      <c r="B3" s="68"/>
      <c r="C3" s="68"/>
    </row>
    <row r="4" spans="1:4" ht="14.5" customHeight="1" x14ac:dyDescent="0.25">
      <c r="B4" s="742" t="s">
        <v>42</v>
      </c>
      <c r="C4" s="743"/>
    </row>
    <row r="5" spans="1:4" ht="13" x14ac:dyDescent="0.25">
      <c r="B5" s="69"/>
      <c r="C5" s="81"/>
    </row>
    <row r="6" spans="1:4" ht="16" customHeight="1" x14ac:dyDescent="0.25">
      <c r="B6" s="70" t="s">
        <v>228</v>
      </c>
      <c r="C6" s="81"/>
    </row>
    <row r="7" spans="1:4" ht="16" customHeight="1" x14ac:dyDescent="0.25">
      <c r="B7" s="71" t="s">
        <v>43</v>
      </c>
      <c r="C7" s="72" t="s">
        <v>159</v>
      </c>
    </row>
    <row r="8" spans="1:4" ht="28" customHeight="1" x14ac:dyDescent="0.25">
      <c r="B8" s="73" t="s">
        <v>72</v>
      </c>
      <c r="C8" s="72" t="s">
        <v>159</v>
      </c>
    </row>
    <row r="9" spans="1:4" ht="16" customHeight="1" x14ac:dyDescent="0.25">
      <c r="B9" s="73" t="s">
        <v>73</v>
      </c>
      <c r="C9" s="74">
        <v>0</v>
      </c>
    </row>
    <row r="10" spans="1:4" ht="16" customHeight="1" x14ac:dyDescent="0.25">
      <c r="B10" s="71"/>
      <c r="C10" s="72"/>
    </row>
    <row r="11" spans="1:4" ht="16" customHeight="1" x14ac:dyDescent="0.25">
      <c r="B11" s="70" t="s">
        <v>183</v>
      </c>
      <c r="C11" s="72"/>
    </row>
    <row r="12" spans="1:4" ht="16" customHeight="1" x14ac:dyDescent="0.25">
      <c r="B12" s="71" t="s">
        <v>81</v>
      </c>
      <c r="C12" s="74">
        <v>0</v>
      </c>
    </row>
    <row r="13" spans="1:4" ht="16" customHeight="1" x14ac:dyDescent="0.25">
      <c r="B13" s="71" t="s">
        <v>44</v>
      </c>
      <c r="C13" s="72" t="s">
        <v>160</v>
      </c>
    </row>
    <row r="14" spans="1:4" ht="16" customHeight="1" x14ac:dyDescent="0.25">
      <c r="B14" s="71" t="s">
        <v>45</v>
      </c>
      <c r="C14" s="72" t="s">
        <v>161</v>
      </c>
    </row>
    <row r="15" spans="1:4" ht="16" customHeight="1" x14ac:dyDescent="0.25">
      <c r="B15" s="71" t="s">
        <v>46</v>
      </c>
      <c r="C15" s="72" t="s">
        <v>161</v>
      </c>
    </row>
    <row r="16" spans="1:4" ht="16" customHeight="1" x14ac:dyDescent="0.25">
      <c r="B16" s="71" t="s">
        <v>47</v>
      </c>
      <c r="C16" s="72" t="s">
        <v>161</v>
      </c>
    </row>
    <row r="17" spans="2:3" ht="16" customHeight="1" x14ac:dyDescent="0.25">
      <c r="B17" s="71" t="s">
        <v>48</v>
      </c>
      <c r="C17" s="72" t="s">
        <v>160</v>
      </c>
    </row>
    <row r="18" spans="2:3" ht="16" customHeight="1" x14ac:dyDescent="0.25">
      <c r="B18" s="71" t="s">
        <v>170</v>
      </c>
      <c r="C18" s="72" t="s">
        <v>171</v>
      </c>
    </row>
    <row r="19" spans="2:3" ht="16" customHeight="1" x14ac:dyDescent="0.25">
      <c r="B19" s="71" t="s">
        <v>49</v>
      </c>
      <c r="C19" s="72" t="s">
        <v>160</v>
      </c>
    </row>
    <row r="20" spans="2:3" ht="16" customHeight="1" x14ac:dyDescent="0.25">
      <c r="B20" s="71" t="s">
        <v>50</v>
      </c>
      <c r="C20" s="72" t="s">
        <v>160</v>
      </c>
    </row>
    <row r="21" spans="2:3" ht="16" customHeight="1" x14ac:dyDescent="0.25">
      <c r="B21" s="71" t="s">
        <v>51</v>
      </c>
      <c r="C21" s="72" t="s">
        <v>162</v>
      </c>
    </row>
    <row r="22" spans="2:3" ht="16" customHeight="1" x14ac:dyDescent="0.25">
      <c r="B22" s="71" t="s">
        <v>52</v>
      </c>
      <c r="C22" s="72" t="s">
        <v>162</v>
      </c>
    </row>
    <row r="23" spans="2:3" ht="16" customHeight="1" x14ac:dyDescent="0.25">
      <c r="B23" s="71" t="s">
        <v>53</v>
      </c>
      <c r="C23" s="72" t="s">
        <v>159</v>
      </c>
    </row>
    <row r="24" spans="2:3" ht="16" customHeight="1" x14ac:dyDescent="0.25">
      <c r="B24" s="71" t="s">
        <v>1</v>
      </c>
      <c r="C24" s="72" t="s">
        <v>162</v>
      </c>
    </row>
    <row r="25" spans="2:3" ht="16" customHeight="1" x14ac:dyDescent="0.25">
      <c r="B25" s="71" t="s">
        <v>54</v>
      </c>
      <c r="C25" s="72" t="s">
        <v>162</v>
      </c>
    </row>
    <row r="26" spans="2:3" ht="16" customHeight="1" x14ac:dyDescent="0.25">
      <c r="B26" s="71" t="s">
        <v>55</v>
      </c>
      <c r="C26" s="72" t="s">
        <v>163</v>
      </c>
    </row>
    <row r="27" spans="2:3" ht="16" customHeight="1" x14ac:dyDescent="0.25">
      <c r="B27" s="71" t="s">
        <v>82</v>
      </c>
      <c r="C27" s="72" t="s">
        <v>162</v>
      </c>
    </row>
    <row r="28" spans="2:3" ht="16" customHeight="1" x14ac:dyDescent="0.25">
      <c r="B28" s="71" t="s">
        <v>229</v>
      </c>
      <c r="C28" s="72" t="s">
        <v>230</v>
      </c>
    </row>
    <row r="29" spans="2:3" ht="16" customHeight="1" x14ac:dyDescent="0.25">
      <c r="B29" s="71" t="s">
        <v>56</v>
      </c>
      <c r="C29" s="72" t="s">
        <v>162</v>
      </c>
    </row>
    <row r="30" spans="2:3" ht="16" customHeight="1" x14ac:dyDescent="0.25">
      <c r="B30" s="71" t="s">
        <v>2</v>
      </c>
      <c r="C30" s="72" t="s">
        <v>162</v>
      </c>
    </row>
    <row r="31" spans="2:3" ht="16" customHeight="1" x14ac:dyDescent="0.25">
      <c r="B31" s="71" t="s">
        <v>231</v>
      </c>
      <c r="C31" s="72" t="s">
        <v>162</v>
      </c>
    </row>
    <row r="32" spans="2:3" ht="16" customHeight="1" x14ac:dyDescent="0.25">
      <c r="B32" s="71" t="s">
        <v>100</v>
      </c>
      <c r="C32" s="72" t="s">
        <v>159</v>
      </c>
    </row>
    <row r="33" spans="2:3" ht="16" customHeight="1" x14ac:dyDescent="0.25">
      <c r="B33" s="71" t="s">
        <v>101</v>
      </c>
      <c r="C33" s="72" t="s">
        <v>159</v>
      </c>
    </row>
    <row r="34" spans="2:3" ht="16" customHeight="1" x14ac:dyDescent="0.25">
      <c r="B34" s="71" t="s">
        <v>99</v>
      </c>
      <c r="C34" s="72" t="s">
        <v>159</v>
      </c>
    </row>
    <row r="35" spans="2:3" ht="16" customHeight="1" x14ac:dyDescent="0.25">
      <c r="B35" s="71" t="s">
        <v>211</v>
      </c>
      <c r="C35" s="75" t="s">
        <v>159</v>
      </c>
    </row>
    <row r="36" spans="2:3" ht="16" customHeight="1" x14ac:dyDescent="0.25">
      <c r="B36" s="76" t="s">
        <v>187</v>
      </c>
      <c r="C36" s="77">
        <v>0</v>
      </c>
    </row>
    <row r="37" spans="2:3" ht="16" customHeight="1" x14ac:dyDescent="0.25">
      <c r="B37" s="76"/>
      <c r="C37" s="75"/>
    </row>
    <row r="38" spans="2:3" ht="16" customHeight="1" x14ac:dyDescent="0.25">
      <c r="B38" s="78" t="s">
        <v>184</v>
      </c>
      <c r="C38" s="75"/>
    </row>
    <row r="39" spans="2:3" ht="16" customHeight="1" x14ac:dyDescent="0.25">
      <c r="B39" s="76" t="s">
        <v>81</v>
      </c>
      <c r="C39" s="77">
        <v>0</v>
      </c>
    </row>
    <row r="40" spans="2:3" ht="16" customHeight="1" x14ac:dyDescent="0.25">
      <c r="B40" s="76" t="s">
        <v>44</v>
      </c>
      <c r="C40" s="75" t="s">
        <v>160</v>
      </c>
    </row>
    <row r="41" spans="2:3" ht="16" customHeight="1" x14ac:dyDescent="0.25">
      <c r="B41" s="76" t="s">
        <v>45</v>
      </c>
      <c r="C41" s="75" t="s">
        <v>161</v>
      </c>
    </row>
    <row r="42" spans="2:3" ht="16" customHeight="1" x14ac:dyDescent="0.25">
      <c r="B42" s="76" t="s">
        <v>185</v>
      </c>
      <c r="C42" s="75" t="s">
        <v>161</v>
      </c>
    </row>
    <row r="43" spans="2:3" ht="16" customHeight="1" x14ac:dyDescent="0.25">
      <c r="B43" s="76" t="s">
        <v>186</v>
      </c>
      <c r="C43" s="75" t="s">
        <v>160</v>
      </c>
    </row>
    <row r="44" spans="2:3" ht="16" customHeight="1" x14ac:dyDescent="0.25">
      <c r="B44" s="76" t="s">
        <v>170</v>
      </c>
      <c r="C44" s="75" t="s">
        <v>171</v>
      </c>
    </row>
    <row r="45" spans="2:3" ht="16" customHeight="1" x14ac:dyDescent="0.25">
      <c r="B45" s="76" t="s">
        <v>49</v>
      </c>
      <c r="C45" s="75" t="s">
        <v>160</v>
      </c>
    </row>
    <row r="46" spans="2:3" ht="16" customHeight="1" x14ac:dyDescent="0.25">
      <c r="B46" s="76" t="s">
        <v>50</v>
      </c>
      <c r="C46" s="75" t="s">
        <v>160</v>
      </c>
    </row>
    <row r="47" spans="2:3" ht="16" customHeight="1" x14ac:dyDescent="0.25">
      <c r="B47" s="76" t="s">
        <v>51</v>
      </c>
      <c r="C47" s="75" t="s">
        <v>162</v>
      </c>
    </row>
    <row r="48" spans="2:3" ht="16" customHeight="1" x14ac:dyDescent="0.25">
      <c r="B48" s="76" t="s">
        <v>229</v>
      </c>
      <c r="C48" s="75" t="s">
        <v>171</v>
      </c>
    </row>
    <row r="49" spans="2:6" ht="16" customHeight="1" x14ac:dyDescent="0.25">
      <c r="B49" s="76" t="s">
        <v>52</v>
      </c>
      <c r="C49" s="75" t="s">
        <v>162</v>
      </c>
    </row>
    <row r="50" spans="2:6" ht="16" customHeight="1" x14ac:dyDescent="0.25">
      <c r="B50" s="76" t="s">
        <v>53</v>
      </c>
      <c r="C50" s="75" t="s">
        <v>159</v>
      </c>
    </row>
    <row r="51" spans="2:6" ht="16" customHeight="1" x14ac:dyDescent="0.25">
      <c r="B51" s="76" t="s">
        <v>1</v>
      </c>
      <c r="C51" s="75" t="s">
        <v>162</v>
      </c>
    </row>
    <row r="52" spans="2:6" ht="16" customHeight="1" x14ac:dyDescent="0.25">
      <c r="B52" s="76" t="s">
        <v>54</v>
      </c>
      <c r="C52" s="75" t="s">
        <v>162</v>
      </c>
    </row>
    <row r="53" spans="2:6" ht="16" customHeight="1" x14ac:dyDescent="0.25">
      <c r="B53" s="76" t="s">
        <v>55</v>
      </c>
      <c r="C53" s="75" t="s">
        <v>163</v>
      </c>
    </row>
    <row r="54" spans="2:6" ht="16" customHeight="1" x14ac:dyDescent="0.25">
      <c r="B54" s="76" t="s">
        <v>82</v>
      </c>
      <c r="C54" s="75" t="s">
        <v>162</v>
      </c>
    </row>
    <row r="55" spans="2:6" ht="16" customHeight="1" x14ac:dyDescent="0.25">
      <c r="B55" s="76" t="s">
        <v>56</v>
      </c>
      <c r="C55" s="75" t="s">
        <v>162</v>
      </c>
    </row>
    <row r="56" spans="2:6" ht="16" customHeight="1" x14ac:dyDescent="0.25">
      <c r="B56" s="76" t="s">
        <v>231</v>
      </c>
      <c r="C56" s="75" t="s">
        <v>162</v>
      </c>
    </row>
    <row r="57" spans="2:6" ht="16" customHeight="1" x14ac:dyDescent="0.25">
      <c r="B57" s="76" t="s">
        <v>99</v>
      </c>
      <c r="C57" s="75" t="s">
        <v>159</v>
      </c>
    </row>
    <row r="58" spans="2:6" ht="16" customHeight="1" thickBot="1" x14ac:dyDescent="0.3">
      <c r="B58" s="79" t="s">
        <v>187</v>
      </c>
      <c r="C58" s="80">
        <v>0</v>
      </c>
    </row>
    <row r="59" spans="2:6" x14ac:dyDescent="0.25">
      <c r="E59" s="82"/>
      <c r="F59" s="82"/>
    </row>
  </sheetData>
  <sheetProtection algorithmName="SHA-512" hashValue="8YSK63DoSptnVFm//sIG+ognVHIGViF5N9m0enM6SpNK8wiv2Lw2Mn+V5Qvwbkd/gAkK1bYqElrZ32BRNKQ/hQ==" saltValue="WJjI2H3r0bfgsPXXuhDWdQ==" spinCount="100000" sheet="1" objects="1" scenarios="1"/>
  <mergeCells count="2">
    <mergeCell ref="B4:C4"/>
    <mergeCell ref="A1:D1"/>
  </mergeCells>
  <hyperlinks>
    <hyperlink ref="B35" location="_ftn1" display="_ftn1" xr:uid="{30A624F5-434C-48B3-847E-AD84B2FF1B51}"/>
  </hyperlinks>
  <pageMargins left="0.70866141732283472" right="0.70866141732283472" top="0.74803149606299213" bottom="0.74803149606299213" header="0.31496062992125984" footer="0.31496062992125984"/>
  <pageSetup paperSize="8" orientation="portrait" r:id="rId1"/>
  <extLst>
    <ext xmlns:x14="http://schemas.microsoft.com/office/spreadsheetml/2009/9/main" uri="{78C0D931-6437-407d-A8EE-F0AAD7539E65}">
      <x14:conditionalFormattings>
        <x14:conditionalFormatting xmlns:xm="http://schemas.microsoft.com/office/excel/2006/main">
          <x14:cfRule type="expression" priority="2" id="{258DBCF2-613F-4E67-B550-CACE94898C44}">
            <xm:f>TITELBLAD!$C$10="gas"</xm:f>
            <x14:dxf>
              <fill>
                <patternFill patternType="lightUp"/>
              </fill>
            </x14:dxf>
          </x14:cfRule>
          <xm:sqref>B11:C36</xm:sqref>
        </x14:conditionalFormatting>
        <x14:conditionalFormatting xmlns:xm="http://schemas.microsoft.com/office/excel/2006/main">
          <x14:cfRule type="expression" priority="1" id="{FC79BA7A-4C80-412E-A9CF-F6202DE9D191}">
            <xm:f>TITELBLAD!$C$10="elektriciteit"</xm:f>
            <x14:dxf>
              <fill>
                <patternFill patternType="lightUp"/>
              </fill>
            </x14:dxf>
          </x14:cfRule>
          <xm:sqref>B38:C58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Blad3"/>
  <dimension ref="A1:L276"/>
  <sheetViews>
    <sheetView zoomScale="85" zoomScaleNormal="85" workbookViewId="0">
      <selection activeCell="G99" sqref="G99"/>
    </sheetView>
  </sheetViews>
  <sheetFormatPr defaultColWidth="9.1796875" defaultRowHeight="12.5" x14ac:dyDescent="0.25"/>
  <cols>
    <col min="1" max="1" width="5" style="83" customWidth="1"/>
    <col min="2" max="2" width="6.54296875" style="83" customWidth="1"/>
    <col min="3" max="3" width="9.1796875" style="83"/>
    <col min="4" max="4" width="31.81640625" style="83" customWidth="1"/>
    <col min="5" max="5" width="8" style="83" customWidth="1"/>
    <col min="6" max="6" width="32.54296875" style="83" customWidth="1"/>
    <col min="7" max="7" width="34.81640625" style="83" customWidth="1"/>
    <col min="8" max="8" width="33" style="83" customWidth="1"/>
    <col min="9" max="9" width="36.54296875" style="83" customWidth="1"/>
    <col min="10" max="10" width="34.1796875" style="83" customWidth="1"/>
    <col min="11" max="11" width="19.54296875" style="83" customWidth="1"/>
    <col min="12" max="12" width="20.54296875" style="83" customWidth="1"/>
    <col min="13" max="16384" width="9.1796875" style="83"/>
  </cols>
  <sheetData>
    <row r="1" spans="1:12" ht="18" customHeight="1" thickBot="1" x14ac:dyDescent="0.3">
      <c r="A1" s="772" t="str">
        <f>"TABEL 1: Balans (algemene boekhouding) voor boekjaar "&amp;TITELBLAD!E17</f>
        <v>TABEL 1: Balans (algemene boekhouding) voor boekjaar 2022</v>
      </c>
      <c r="B1" s="773"/>
      <c r="C1" s="773"/>
      <c r="D1" s="773"/>
      <c r="E1" s="773"/>
      <c r="F1" s="773"/>
      <c r="G1" s="773"/>
      <c r="H1" s="773"/>
      <c r="I1" s="773"/>
      <c r="J1" s="773"/>
      <c r="K1" s="773"/>
      <c r="L1" s="774"/>
    </row>
    <row r="2" spans="1:12" ht="13" thickBot="1" x14ac:dyDescent="0.3">
      <c r="A2" s="84"/>
      <c r="B2" s="84"/>
      <c r="C2" s="84"/>
      <c r="D2" s="84"/>
      <c r="E2" s="85"/>
      <c r="F2" s="84"/>
      <c r="G2" s="84"/>
      <c r="H2" s="84"/>
      <c r="I2" s="84"/>
      <c r="J2" s="84"/>
      <c r="K2" s="84"/>
      <c r="L2" s="85"/>
    </row>
    <row r="3" spans="1:12" ht="13" thickBot="1" x14ac:dyDescent="0.3">
      <c r="A3" s="763" t="str">
        <f>"BOEKJAAR "&amp;TITELBLAD!$E$17</f>
        <v>BOEKJAAR 2022</v>
      </c>
      <c r="B3" s="764"/>
      <c r="C3" s="764"/>
      <c r="D3" s="764"/>
      <c r="E3" s="764"/>
      <c r="F3" s="764"/>
      <c r="G3" s="764"/>
      <c r="H3" s="764"/>
      <c r="I3" s="764"/>
      <c r="J3" s="764"/>
      <c r="K3" s="765"/>
      <c r="L3" s="85"/>
    </row>
    <row r="4" spans="1:12" x14ac:dyDescent="0.25">
      <c r="A4" s="84"/>
      <c r="B4" s="84"/>
      <c r="C4" s="84"/>
      <c r="D4" s="84"/>
      <c r="E4" s="85"/>
      <c r="F4" s="84"/>
      <c r="G4" s="84"/>
      <c r="H4" s="84"/>
      <c r="I4" s="84"/>
      <c r="J4" s="84"/>
      <c r="K4" s="84"/>
      <c r="L4" s="85"/>
    </row>
    <row r="5" spans="1:12" ht="13" x14ac:dyDescent="0.25">
      <c r="B5" s="86" t="s">
        <v>106</v>
      </c>
      <c r="C5" s="87"/>
      <c r="K5" s="87"/>
    </row>
    <row r="6" spans="1:12" ht="13" x14ac:dyDescent="0.25">
      <c r="B6" s="88" t="s">
        <v>198</v>
      </c>
      <c r="C6" s="87"/>
      <c r="K6" s="87"/>
    </row>
    <row r="7" spans="1:12" ht="13" thickBot="1" x14ac:dyDescent="0.3">
      <c r="A7" s="84"/>
    </row>
    <row r="8" spans="1:12" ht="13.5" thickTop="1" x14ac:dyDescent="0.25">
      <c r="A8" s="749" t="s">
        <v>13</v>
      </c>
      <c r="B8" s="750"/>
      <c r="C8" s="750"/>
      <c r="D8" s="751"/>
      <c r="E8" s="755" t="s">
        <v>20</v>
      </c>
      <c r="F8" s="766" t="s">
        <v>140</v>
      </c>
      <c r="G8" s="767"/>
      <c r="H8" s="766" t="s">
        <v>141</v>
      </c>
      <c r="I8" s="767"/>
      <c r="J8" s="770" t="s">
        <v>108</v>
      </c>
      <c r="K8" s="487" t="s">
        <v>18</v>
      </c>
      <c r="L8" s="89"/>
    </row>
    <row r="9" spans="1:12" ht="13" x14ac:dyDescent="0.25">
      <c r="A9" s="752"/>
      <c r="B9" s="753"/>
      <c r="C9" s="753"/>
      <c r="D9" s="754"/>
      <c r="E9" s="756"/>
      <c r="F9" s="768"/>
      <c r="G9" s="769"/>
      <c r="H9" s="768"/>
      <c r="I9" s="769"/>
      <c r="J9" s="771"/>
      <c r="K9" s="488"/>
      <c r="L9" s="89"/>
    </row>
    <row r="10" spans="1:12" ht="13.5" thickBot="1" x14ac:dyDescent="0.3">
      <c r="A10" s="90"/>
      <c r="B10" s="91"/>
      <c r="C10" s="91"/>
      <c r="D10" s="91"/>
      <c r="E10" s="92"/>
      <c r="F10" s="30" t="s">
        <v>107</v>
      </c>
      <c r="G10" s="30" t="s">
        <v>108</v>
      </c>
      <c r="H10" s="30" t="s">
        <v>107</v>
      </c>
      <c r="I10" s="30" t="s">
        <v>108</v>
      </c>
      <c r="J10" s="30"/>
      <c r="K10" s="30"/>
      <c r="L10" s="89"/>
    </row>
    <row r="11" spans="1:12" ht="13" thickTop="1" x14ac:dyDescent="0.25">
      <c r="A11" s="93"/>
      <c r="B11" s="94"/>
      <c r="C11" s="94"/>
      <c r="D11" s="94"/>
      <c r="E11" s="95"/>
      <c r="F11" s="99"/>
      <c r="G11" s="99"/>
      <c r="H11" s="99"/>
      <c r="I11" s="99"/>
      <c r="J11" s="99"/>
      <c r="K11" s="99"/>
      <c r="L11" s="89"/>
    </row>
    <row r="12" spans="1:12" ht="13" x14ac:dyDescent="0.25">
      <c r="A12" s="97" t="s">
        <v>232</v>
      </c>
      <c r="B12" s="100"/>
      <c r="C12" s="94"/>
      <c r="D12" s="94"/>
      <c r="E12" s="142" t="s">
        <v>110</v>
      </c>
      <c r="F12" s="143">
        <v>0</v>
      </c>
      <c r="G12" s="143">
        <v>0</v>
      </c>
      <c r="H12" s="143">
        <v>0</v>
      </c>
      <c r="I12" s="143">
        <v>0</v>
      </c>
      <c r="J12" s="143">
        <v>0</v>
      </c>
      <c r="K12" s="144">
        <f>SUM(F12:J12)</f>
        <v>0</v>
      </c>
      <c r="L12" s="89"/>
    </row>
    <row r="13" spans="1:12" ht="13" x14ac:dyDescent="0.25">
      <c r="A13" s="93"/>
      <c r="B13" s="94"/>
      <c r="C13" s="94"/>
      <c r="D13" s="94"/>
      <c r="E13" s="95"/>
      <c r="F13" s="96"/>
      <c r="G13" s="96"/>
      <c r="H13" s="1"/>
      <c r="I13" s="1"/>
      <c r="J13" s="1"/>
      <c r="K13" s="1"/>
      <c r="L13" s="89"/>
    </row>
    <row r="14" spans="1:12" ht="13" x14ac:dyDescent="0.25">
      <c r="A14" s="97" t="s">
        <v>109</v>
      </c>
      <c r="B14" s="94"/>
      <c r="C14" s="94"/>
      <c r="D14" s="94"/>
      <c r="E14" s="92" t="s">
        <v>233</v>
      </c>
      <c r="F14" s="98">
        <f t="shared" ref="F14:J14" si="0">SUM(F16,F18,F20)</f>
        <v>0</v>
      </c>
      <c r="G14" s="98">
        <f t="shared" si="0"/>
        <v>0</v>
      </c>
      <c r="H14" s="98">
        <f t="shared" si="0"/>
        <v>0</v>
      </c>
      <c r="I14" s="98">
        <f t="shared" si="0"/>
        <v>0</v>
      </c>
      <c r="J14" s="98">
        <f t="shared" si="0"/>
        <v>0</v>
      </c>
      <c r="K14" s="98">
        <f>SUM(K16,K18,K20)</f>
        <v>0</v>
      </c>
      <c r="L14" s="89"/>
    </row>
    <row r="15" spans="1:12" x14ac:dyDescent="0.25">
      <c r="A15" s="93"/>
      <c r="B15" s="94"/>
      <c r="C15" s="94"/>
      <c r="D15" s="94"/>
      <c r="E15" s="95"/>
      <c r="F15" s="99"/>
      <c r="G15" s="99"/>
      <c r="H15" s="99"/>
      <c r="I15" s="99"/>
      <c r="J15" s="99"/>
      <c r="K15" s="104"/>
      <c r="L15" s="89"/>
    </row>
    <row r="16" spans="1:12" ht="13" x14ac:dyDescent="0.25">
      <c r="A16" s="93"/>
      <c r="B16" s="100" t="s">
        <v>234</v>
      </c>
      <c r="C16" s="94"/>
      <c r="D16" s="94"/>
      <c r="E16" s="101" t="s">
        <v>111</v>
      </c>
      <c r="F16" s="102">
        <v>0</v>
      </c>
      <c r="G16" s="102">
        <v>0</v>
      </c>
      <c r="H16" s="102">
        <v>0</v>
      </c>
      <c r="I16" s="102">
        <v>0</v>
      </c>
      <c r="J16" s="102">
        <v>0</v>
      </c>
      <c r="K16" s="103">
        <f>SUM(F16:J16)</f>
        <v>0</v>
      </c>
      <c r="L16" s="89"/>
    </row>
    <row r="17" spans="1:12" x14ac:dyDescent="0.25">
      <c r="A17" s="93"/>
      <c r="B17" s="94"/>
      <c r="C17" s="94"/>
      <c r="D17" s="94"/>
      <c r="E17" s="95"/>
      <c r="F17" s="99"/>
      <c r="G17" s="99"/>
      <c r="H17" s="99"/>
      <c r="I17" s="99"/>
      <c r="J17" s="99"/>
      <c r="K17" s="104"/>
      <c r="L17" s="89"/>
    </row>
    <row r="18" spans="1:12" ht="13" x14ac:dyDescent="0.25">
      <c r="A18" s="93"/>
      <c r="B18" s="100" t="s">
        <v>235</v>
      </c>
      <c r="C18" s="94"/>
      <c r="D18" s="94"/>
      <c r="E18" s="101" t="s">
        <v>112</v>
      </c>
      <c r="F18" s="102">
        <v>0</v>
      </c>
      <c r="G18" s="102">
        <v>0</v>
      </c>
      <c r="H18" s="102">
        <v>0</v>
      </c>
      <c r="I18" s="102">
        <v>0</v>
      </c>
      <c r="J18" s="102">
        <v>0</v>
      </c>
      <c r="K18" s="103">
        <f>SUM(F18:J18)</f>
        <v>0</v>
      </c>
      <c r="L18" s="89"/>
    </row>
    <row r="19" spans="1:12" x14ac:dyDescent="0.25">
      <c r="A19" s="93"/>
      <c r="B19" s="94"/>
      <c r="C19" s="94"/>
      <c r="D19" s="94"/>
      <c r="E19" s="95"/>
      <c r="F19" s="99"/>
      <c r="G19" s="99"/>
      <c r="H19" s="99"/>
      <c r="I19" s="99"/>
      <c r="J19" s="99"/>
      <c r="K19" s="104"/>
      <c r="L19" s="89"/>
    </row>
    <row r="20" spans="1:12" ht="13" x14ac:dyDescent="0.25">
      <c r="A20" s="93"/>
      <c r="B20" s="100" t="s">
        <v>236</v>
      </c>
      <c r="C20" s="94"/>
      <c r="D20" s="105"/>
      <c r="E20" s="101" t="s">
        <v>113</v>
      </c>
      <c r="F20" s="102">
        <v>0</v>
      </c>
      <c r="G20" s="102">
        <v>0</v>
      </c>
      <c r="H20" s="102">
        <v>0</v>
      </c>
      <c r="I20" s="102">
        <v>0</v>
      </c>
      <c r="J20" s="102">
        <v>0</v>
      </c>
      <c r="K20" s="103">
        <f>SUM(F20:J20)</f>
        <v>0</v>
      </c>
      <c r="L20" s="89"/>
    </row>
    <row r="21" spans="1:12" x14ac:dyDescent="0.25">
      <c r="A21" s="93"/>
      <c r="B21" s="94"/>
      <c r="C21" s="94"/>
      <c r="D21" s="94"/>
      <c r="E21" s="95"/>
      <c r="F21" s="99"/>
      <c r="G21" s="99"/>
      <c r="H21" s="99"/>
      <c r="I21" s="99"/>
      <c r="J21" s="99"/>
      <c r="K21" s="104"/>
      <c r="L21" s="89"/>
    </row>
    <row r="22" spans="1:12" ht="13" x14ac:dyDescent="0.25">
      <c r="A22" s="97" t="s">
        <v>114</v>
      </c>
      <c r="B22" s="94"/>
      <c r="C22" s="94"/>
      <c r="D22" s="94"/>
      <c r="E22" s="92" t="s">
        <v>115</v>
      </c>
      <c r="F22" s="98">
        <f t="shared" ref="F22:K22" si="1">SUM(F24,F26,F28,F30,F32,F34)</f>
        <v>0</v>
      </c>
      <c r="G22" s="98">
        <f t="shared" si="1"/>
        <v>0</v>
      </c>
      <c r="H22" s="98">
        <f t="shared" si="1"/>
        <v>0</v>
      </c>
      <c r="I22" s="98">
        <f t="shared" si="1"/>
        <v>0</v>
      </c>
      <c r="J22" s="98">
        <f t="shared" si="1"/>
        <v>0</v>
      </c>
      <c r="K22" s="98">
        <f t="shared" si="1"/>
        <v>0</v>
      </c>
      <c r="L22" s="89"/>
    </row>
    <row r="23" spans="1:12" x14ac:dyDescent="0.25">
      <c r="A23" s="93"/>
      <c r="B23" s="94"/>
      <c r="C23" s="94"/>
      <c r="D23" s="94"/>
      <c r="E23" s="95"/>
      <c r="F23" s="99"/>
      <c r="G23" s="99"/>
      <c r="H23" s="99"/>
      <c r="I23" s="99"/>
      <c r="J23" s="99"/>
      <c r="K23" s="104"/>
      <c r="L23" s="89"/>
    </row>
    <row r="24" spans="1:12" ht="13" x14ac:dyDescent="0.25">
      <c r="A24" s="93"/>
      <c r="B24" s="100" t="s">
        <v>237</v>
      </c>
      <c r="C24" s="94"/>
      <c r="D24" s="94"/>
      <c r="E24" s="101" t="s">
        <v>116</v>
      </c>
      <c r="F24" s="102">
        <v>0</v>
      </c>
      <c r="G24" s="102">
        <v>0</v>
      </c>
      <c r="H24" s="102">
        <v>0</v>
      </c>
      <c r="I24" s="102">
        <v>0</v>
      </c>
      <c r="J24" s="102">
        <v>0</v>
      </c>
      <c r="K24" s="103">
        <f>SUM(F24:J24)</f>
        <v>0</v>
      </c>
      <c r="L24" s="89"/>
    </row>
    <row r="25" spans="1:12" x14ac:dyDescent="0.25">
      <c r="A25" s="93"/>
      <c r="B25" s="94"/>
      <c r="C25" s="94"/>
      <c r="D25" s="94"/>
      <c r="E25" s="95"/>
      <c r="F25" s="99"/>
      <c r="G25" s="99"/>
      <c r="H25" s="99"/>
      <c r="I25" s="99"/>
      <c r="J25" s="99"/>
      <c r="K25" s="104"/>
      <c r="L25" s="89"/>
    </row>
    <row r="26" spans="1:12" ht="13" x14ac:dyDescent="0.25">
      <c r="A26" s="93"/>
      <c r="B26" s="100" t="s">
        <v>238</v>
      </c>
      <c r="C26" s="94"/>
      <c r="D26" s="94"/>
      <c r="E26" s="101" t="s">
        <v>117</v>
      </c>
      <c r="F26" s="102">
        <v>0</v>
      </c>
      <c r="G26" s="102">
        <v>0</v>
      </c>
      <c r="H26" s="102">
        <v>0</v>
      </c>
      <c r="I26" s="102">
        <v>0</v>
      </c>
      <c r="J26" s="102">
        <v>0</v>
      </c>
      <c r="K26" s="103">
        <f>SUM(F26:J26)</f>
        <v>0</v>
      </c>
      <c r="L26" s="89"/>
    </row>
    <row r="27" spans="1:12" x14ac:dyDescent="0.25">
      <c r="A27" s="93"/>
      <c r="B27" s="94"/>
      <c r="C27" s="94"/>
      <c r="D27" s="94"/>
      <c r="E27" s="95"/>
      <c r="F27" s="99"/>
      <c r="G27" s="99"/>
      <c r="H27" s="99"/>
      <c r="I27" s="99"/>
      <c r="J27" s="99"/>
      <c r="K27" s="104"/>
      <c r="L27" s="89"/>
    </row>
    <row r="28" spans="1:12" ht="13" x14ac:dyDescent="0.25">
      <c r="A28" s="93"/>
      <c r="B28" s="100" t="s">
        <v>239</v>
      </c>
      <c r="C28" s="94"/>
      <c r="D28" s="94"/>
      <c r="E28" s="101" t="s">
        <v>118</v>
      </c>
      <c r="F28" s="102">
        <v>0</v>
      </c>
      <c r="G28" s="102">
        <v>0</v>
      </c>
      <c r="H28" s="102">
        <v>0</v>
      </c>
      <c r="I28" s="102">
        <v>0</v>
      </c>
      <c r="J28" s="102">
        <v>0</v>
      </c>
      <c r="K28" s="103">
        <f>SUM(F28:J28)</f>
        <v>0</v>
      </c>
      <c r="L28" s="89"/>
    </row>
    <row r="29" spans="1:12" x14ac:dyDescent="0.25">
      <c r="A29" s="93"/>
      <c r="B29" s="94"/>
      <c r="C29" s="94"/>
      <c r="D29" s="94"/>
      <c r="E29" s="95"/>
      <c r="F29" s="99"/>
      <c r="G29" s="99"/>
      <c r="H29" s="99"/>
      <c r="I29" s="99"/>
      <c r="J29" s="99"/>
      <c r="K29" s="104"/>
      <c r="L29" s="89"/>
    </row>
    <row r="30" spans="1:12" ht="13" x14ac:dyDescent="0.25">
      <c r="A30" s="93"/>
      <c r="B30" s="100" t="s">
        <v>240</v>
      </c>
      <c r="C30" s="94"/>
      <c r="D30" s="94"/>
      <c r="E30" s="101" t="s">
        <v>119</v>
      </c>
      <c r="F30" s="102">
        <v>0</v>
      </c>
      <c r="G30" s="102">
        <v>0</v>
      </c>
      <c r="H30" s="102">
        <v>0</v>
      </c>
      <c r="I30" s="102">
        <v>0</v>
      </c>
      <c r="J30" s="102">
        <v>0</v>
      </c>
      <c r="K30" s="103">
        <f>SUM(F30:J30)</f>
        <v>0</v>
      </c>
      <c r="L30" s="89"/>
    </row>
    <row r="31" spans="1:12" x14ac:dyDescent="0.25">
      <c r="A31" s="93"/>
      <c r="B31" s="94"/>
      <c r="C31" s="94"/>
      <c r="D31" s="94"/>
      <c r="E31" s="95"/>
      <c r="F31" s="99"/>
      <c r="G31" s="99"/>
      <c r="H31" s="99"/>
      <c r="I31" s="99"/>
      <c r="J31" s="99"/>
      <c r="K31" s="104"/>
      <c r="L31" s="89"/>
    </row>
    <row r="32" spans="1:12" ht="13" x14ac:dyDescent="0.25">
      <c r="A32" s="93"/>
      <c r="B32" s="106" t="s">
        <v>241</v>
      </c>
      <c r="C32" s="94"/>
      <c r="D32" s="94"/>
      <c r="E32" s="107" t="s">
        <v>120</v>
      </c>
      <c r="F32" s="102">
        <v>0</v>
      </c>
      <c r="G32" s="102">
        <v>0</v>
      </c>
      <c r="H32" s="102">
        <v>0</v>
      </c>
      <c r="I32" s="102">
        <v>0</v>
      </c>
      <c r="J32" s="102">
        <v>0</v>
      </c>
      <c r="K32" s="103">
        <f>SUM(F32:J32)</f>
        <v>0</v>
      </c>
      <c r="L32" s="89"/>
    </row>
    <row r="33" spans="1:12" ht="13" x14ac:dyDescent="0.25">
      <c r="A33" s="93"/>
      <c r="B33" s="106"/>
      <c r="C33" s="94"/>
      <c r="D33" s="94"/>
      <c r="E33" s="108"/>
      <c r="F33" s="499"/>
      <c r="G33" s="499"/>
      <c r="H33" s="499"/>
      <c r="I33" s="499"/>
      <c r="J33" s="499"/>
      <c r="K33" s="110"/>
      <c r="L33" s="89"/>
    </row>
    <row r="34" spans="1:12" ht="13" x14ac:dyDescent="0.25">
      <c r="A34" s="93"/>
      <c r="B34" s="100" t="s">
        <v>61</v>
      </c>
      <c r="C34" s="94"/>
      <c r="D34" s="94"/>
      <c r="E34" s="101" t="s">
        <v>121</v>
      </c>
      <c r="F34" s="102">
        <v>0</v>
      </c>
      <c r="G34" s="102">
        <v>0</v>
      </c>
      <c r="H34" s="102">
        <v>0</v>
      </c>
      <c r="I34" s="102">
        <v>0</v>
      </c>
      <c r="J34" s="102">
        <v>0</v>
      </c>
      <c r="K34" s="103">
        <f>SUM(F34:J34)</f>
        <v>0</v>
      </c>
      <c r="L34" s="89"/>
    </row>
    <row r="35" spans="1:12" x14ac:dyDescent="0.25">
      <c r="A35" s="93"/>
      <c r="B35" s="94"/>
      <c r="C35" s="94"/>
      <c r="D35" s="94"/>
      <c r="E35" s="95"/>
      <c r="F35" s="111"/>
      <c r="G35" s="111"/>
      <c r="H35" s="111"/>
      <c r="I35" s="111"/>
      <c r="J35" s="111"/>
      <c r="K35" s="111"/>
      <c r="L35" s="89"/>
    </row>
    <row r="36" spans="1:12" x14ac:dyDescent="0.25">
      <c r="A36" s="112"/>
      <c r="B36" s="113"/>
      <c r="C36" s="113"/>
      <c r="D36" s="113"/>
      <c r="E36" s="114"/>
      <c r="F36" s="99"/>
      <c r="G36" s="99"/>
      <c r="H36" s="99"/>
      <c r="I36" s="99"/>
      <c r="J36" s="99"/>
      <c r="K36" s="99"/>
      <c r="L36" s="89"/>
    </row>
    <row r="37" spans="1:12" ht="13" x14ac:dyDescent="0.25">
      <c r="A37" s="97" t="s">
        <v>259</v>
      </c>
      <c r="B37" s="94"/>
      <c r="C37" s="94"/>
      <c r="D37" s="94"/>
      <c r="E37" s="92"/>
      <c r="F37" s="98">
        <f>+SUM(F12,F14,F22)</f>
        <v>0</v>
      </c>
      <c r="G37" s="98">
        <f t="shared" ref="G37:K37" si="2">+SUM(G12,G14,G22)</f>
        <v>0</v>
      </c>
      <c r="H37" s="98">
        <f t="shared" si="2"/>
        <v>0</v>
      </c>
      <c r="I37" s="98">
        <f t="shared" si="2"/>
        <v>0</v>
      </c>
      <c r="J37" s="98">
        <f t="shared" si="2"/>
        <v>0</v>
      </c>
      <c r="K37" s="98">
        <f t="shared" si="2"/>
        <v>0</v>
      </c>
      <c r="L37" s="89"/>
    </row>
    <row r="38" spans="1:12" ht="13.5" thickBot="1" x14ac:dyDescent="0.3">
      <c r="A38" s="115"/>
      <c r="B38" s="116"/>
      <c r="C38" s="116"/>
      <c r="D38" s="117"/>
      <c r="E38" s="118"/>
      <c r="F38" s="119"/>
      <c r="G38" s="119"/>
      <c r="H38" s="119"/>
      <c r="I38" s="119"/>
      <c r="J38" s="119"/>
      <c r="K38" s="119"/>
      <c r="L38" s="89"/>
    </row>
    <row r="39" spans="1:12" ht="13" thickTop="1" x14ac:dyDescent="0.25">
      <c r="F39" s="120"/>
      <c r="G39" s="120"/>
      <c r="H39" s="120"/>
      <c r="I39" s="120"/>
      <c r="J39" s="120"/>
      <c r="K39" s="120"/>
      <c r="L39" s="89"/>
    </row>
    <row r="40" spans="1:12" ht="13" thickBot="1" x14ac:dyDescent="0.3">
      <c r="F40" s="120"/>
      <c r="G40" s="120"/>
      <c r="H40" s="120"/>
      <c r="I40" s="120"/>
      <c r="J40" s="120"/>
      <c r="K40" s="120"/>
      <c r="L40" s="89"/>
    </row>
    <row r="41" spans="1:12" ht="13.5" thickTop="1" x14ac:dyDescent="0.25">
      <c r="A41" s="749" t="s">
        <v>16</v>
      </c>
      <c r="B41" s="750"/>
      <c r="C41" s="750"/>
      <c r="D41" s="751"/>
      <c r="E41" s="755" t="s">
        <v>122</v>
      </c>
      <c r="F41" s="766" t="s">
        <v>140</v>
      </c>
      <c r="G41" s="767"/>
      <c r="H41" s="766" t="s">
        <v>141</v>
      </c>
      <c r="I41" s="767"/>
      <c r="J41" s="770" t="s">
        <v>108</v>
      </c>
      <c r="K41" s="487" t="s">
        <v>18</v>
      </c>
      <c r="L41" s="89"/>
    </row>
    <row r="42" spans="1:12" ht="13" x14ac:dyDescent="0.25">
      <c r="A42" s="752"/>
      <c r="B42" s="753"/>
      <c r="C42" s="753"/>
      <c r="D42" s="754"/>
      <c r="E42" s="756"/>
      <c r="F42" s="768"/>
      <c r="G42" s="769"/>
      <c r="H42" s="768"/>
      <c r="I42" s="769"/>
      <c r="J42" s="771"/>
      <c r="K42" s="488"/>
      <c r="L42" s="89"/>
    </row>
    <row r="43" spans="1:12" ht="13.5" thickBot="1" x14ac:dyDescent="0.3">
      <c r="A43" s="90"/>
      <c r="B43" s="91"/>
      <c r="C43" s="91"/>
      <c r="D43" s="91"/>
      <c r="E43" s="90"/>
      <c r="F43" s="30" t="s">
        <v>107</v>
      </c>
      <c r="G43" s="30" t="s">
        <v>108</v>
      </c>
      <c r="H43" s="30" t="s">
        <v>107</v>
      </c>
      <c r="I43" s="30" t="s">
        <v>108</v>
      </c>
      <c r="J43" s="30"/>
      <c r="K43" s="30"/>
      <c r="L43" s="89"/>
    </row>
    <row r="44" spans="1:12" ht="13" thickTop="1" x14ac:dyDescent="0.25">
      <c r="A44" s="93"/>
      <c r="B44" s="94"/>
      <c r="C44" s="94"/>
      <c r="D44" s="94"/>
      <c r="E44" s="121"/>
      <c r="F44" s="122"/>
      <c r="G44" s="122"/>
      <c r="H44" s="122"/>
      <c r="I44" s="122"/>
      <c r="J44" s="122"/>
      <c r="K44" s="122"/>
      <c r="L44" s="89"/>
    </row>
    <row r="45" spans="1:12" ht="13" x14ac:dyDescent="0.25">
      <c r="A45" s="97" t="s">
        <v>123</v>
      </c>
      <c r="B45" s="94"/>
      <c r="C45" s="94"/>
      <c r="D45" s="94"/>
      <c r="E45" s="123" t="s">
        <v>124</v>
      </c>
      <c r="F45" s="98">
        <f>SUM(F47,F51,F53,F58,F60,F62)</f>
        <v>0</v>
      </c>
      <c r="G45" s="98">
        <f t="shared" ref="G45:K45" si="3">SUM(G47,G51,G53,G58,G60,G62)</f>
        <v>0</v>
      </c>
      <c r="H45" s="98">
        <f t="shared" si="3"/>
        <v>0</v>
      </c>
      <c r="I45" s="98">
        <f t="shared" si="3"/>
        <v>0</v>
      </c>
      <c r="J45" s="98">
        <f t="shared" si="3"/>
        <v>0</v>
      </c>
      <c r="K45" s="98">
        <f t="shared" si="3"/>
        <v>0</v>
      </c>
      <c r="L45" s="89"/>
    </row>
    <row r="46" spans="1:12" x14ac:dyDescent="0.25">
      <c r="A46" s="93"/>
      <c r="B46" s="94"/>
      <c r="C46" s="94"/>
      <c r="D46" s="94"/>
      <c r="E46" s="124"/>
      <c r="F46" s="99"/>
      <c r="G46" s="99"/>
      <c r="H46" s="99"/>
      <c r="I46" s="99"/>
      <c r="J46" s="99"/>
      <c r="K46" s="99"/>
      <c r="L46" s="89"/>
    </row>
    <row r="47" spans="1:12" ht="13" x14ac:dyDescent="0.25">
      <c r="A47" s="93"/>
      <c r="B47" s="100" t="s">
        <v>424</v>
      </c>
      <c r="C47" s="94"/>
      <c r="D47" s="94"/>
      <c r="E47" s="475" t="s">
        <v>423</v>
      </c>
      <c r="F47" s="496">
        <f>SUM(F48:F49)</f>
        <v>0</v>
      </c>
      <c r="G47" s="496">
        <f t="shared" ref="G47:K47" si="4">SUM(G48:G49)</f>
        <v>0</v>
      </c>
      <c r="H47" s="496">
        <f t="shared" si="4"/>
        <v>0</v>
      </c>
      <c r="I47" s="496">
        <f t="shared" si="4"/>
        <v>0</v>
      </c>
      <c r="J47" s="496">
        <f t="shared" si="4"/>
        <v>0</v>
      </c>
      <c r="K47" s="476">
        <f t="shared" si="4"/>
        <v>0</v>
      </c>
      <c r="L47" s="89"/>
    </row>
    <row r="48" spans="1:12" x14ac:dyDescent="0.25">
      <c r="A48" s="93"/>
      <c r="B48" s="94"/>
      <c r="C48" s="126" t="s">
        <v>425</v>
      </c>
      <c r="D48" s="94"/>
      <c r="E48" s="121">
        <v>110</v>
      </c>
      <c r="F48" s="102">
        <v>0</v>
      </c>
      <c r="G48" s="102">
        <v>0</v>
      </c>
      <c r="H48" s="102">
        <v>0</v>
      </c>
      <c r="I48" s="102">
        <v>0</v>
      </c>
      <c r="J48" s="102">
        <v>0</v>
      </c>
      <c r="K48" s="104">
        <f>SUM(F48:J48)</f>
        <v>0</v>
      </c>
      <c r="L48" s="89"/>
    </row>
    <row r="49" spans="1:12" x14ac:dyDescent="0.25">
      <c r="A49" s="93"/>
      <c r="B49" s="94"/>
      <c r="C49" s="126" t="s">
        <v>426</v>
      </c>
      <c r="D49" s="94"/>
      <c r="E49" s="121">
        <v>111</v>
      </c>
      <c r="F49" s="102">
        <v>0</v>
      </c>
      <c r="G49" s="102">
        <v>0</v>
      </c>
      <c r="H49" s="102">
        <v>0</v>
      </c>
      <c r="I49" s="102">
        <v>0</v>
      </c>
      <c r="J49" s="102">
        <v>0</v>
      </c>
      <c r="K49" s="104">
        <f>SUM(F49:J49)</f>
        <v>0</v>
      </c>
      <c r="L49" s="89"/>
    </row>
    <row r="50" spans="1:12" ht="13" x14ac:dyDescent="0.25">
      <c r="A50" s="93"/>
      <c r="B50" s="100"/>
      <c r="C50" s="94"/>
      <c r="D50" s="94"/>
      <c r="E50" s="124"/>
      <c r="F50" s="99"/>
      <c r="G50" s="99"/>
      <c r="H50" s="99"/>
      <c r="I50" s="99"/>
      <c r="J50" s="99"/>
      <c r="K50" s="104"/>
      <c r="L50" s="89"/>
    </row>
    <row r="51" spans="1:12" ht="13" x14ac:dyDescent="0.25">
      <c r="A51" s="93"/>
      <c r="B51" s="125" t="s">
        <v>243</v>
      </c>
      <c r="C51" s="126"/>
      <c r="D51" s="94"/>
      <c r="E51" s="124" t="s">
        <v>126</v>
      </c>
      <c r="F51" s="102">
        <v>0</v>
      </c>
      <c r="G51" s="102">
        <v>0</v>
      </c>
      <c r="H51" s="102">
        <v>0</v>
      </c>
      <c r="I51" s="102">
        <v>0</v>
      </c>
      <c r="J51" s="102">
        <v>0</v>
      </c>
      <c r="K51" s="103">
        <f>SUM(F51:J51)</f>
        <v>0</v>
      </c>
      <c r="L51" s="89"/>
    </row>
    <row r="52" spans="1:12" x14ac:dyDescent="0.25">
      <c r="A52" s="93"/>
      <c r="B52" s="94"/>
      <c r="C52" s="126"/>
      <c r="D52" s="105"/>
      <c r="E52" s="124"/>
      <c r="F52" s="99"/>
      <c r="G52" s="99"/>
      <c r="H52" s="99"/>
      <c r="I52" s="99"/>
      <c r="J52" s="99"/>
      <c r="K52" s="104"/>
      <c r="L52" s="89"/>
    </row>
    <row r="53" spans="1:12" ht="13" x14ac:dyDescent="0.25">
      <c r="A53" s="93"/>
      <c r="B53" s="125" t="s">
        <v>244</v>
      </c>
      <c r="C53" s="126"/>
      <c r="D53" s="105"/>
      <c r="E53" s="124" t="s">
        <v>127</v>
      </c>
      <c r="F53" s="496">
        <f>SUM(F54:F56)</f>
        <v>0</v>
      </c>
      <c r="G53" s="496">
        <f t="shared" ref="G53:K53" si="5">SUM(G54:G56)</f>
        <v>0</v>
      </c>
      <c r="H53" s="496">
        <f t="shared" si="5"/>
        <v>0</v>
      </c>
      <c r="I53" s="496">
        <f t="shared" si="5"/>
        <v>0</v>
      </c>
      <c r="J53" s="496">
        <f t="shared" si="5"/>
        <v>0</v>
      </c>
      <c r="K53" s="476">
        <f t="shared" si="5"/>
        <v>0</v>
      </c>
      <c r="L53" s="89"/>
    </row>
    <row r="54" spans="1:12" x14ac:dyDescent="0.25">
      <c r="A54" s="93"/>
      <c r="B54" s="94"/>
      <c r="C54" s="126" t="s">
        <v>427</v>
      </c>
      <c r="D54" s="94"/>
      <c r="E54" s="121" t="s">
        <v>430</v>
      </c>
      <c r="F54" s="102">
        <v>0</v>
      </c>
      <c r="G54" s="102">
        <v>0</v>
      </c>
      <c r="H54" s="102">
        <v>0</v>
      </c>
      <c r="I54" s="102">
        <v>0</v>
      </c>
      <c r="J54" s="102">
        <v>0</v>
      </c>
      <c r="K54" s="104">
        <f>SUM(F54:J54)</f>
        <v>0</v>
      </c>
      <c r="L54" s="89"/>
    </row>
    <row r="55" spans="1:12" x14ac:dyDescent="0.25">
      <c r="A55" s="93"/>
      <c r="B55" s="94"/>
      <c r="C55" s="126" t="s">
        <v>428</v>
      </c>
      <c r="D55" s="94"/>
      <c r="E55" s="121">
        <v>132</v>
      </c>
      <c r="F55" s="102">
        <v>0</v>
      </c>
      <c r="G55" s="102">
        <v>0</v>
      </c>
      <c r="H55" s="102">
        <v>0</v>
      </c>
      <c r="I55" s="102">
        <v>0</v>
      </c>
      <c r="J55" s="102">
        <v>0</v>
      </c>
      <c r="K55" s="104">
        <f>SUM(F55:J55)</f>
        <v>0</v>
      </c>
      <c r="L55" s="89"/>
    </row>
    <row r="56" spans="1:12" x14ac:dyDescent="0.25">
      <c r="A56" s="93"/>
      <c r="B56" s="94"/>
      <c r="C56" s="126" t="s">
        <v>429</v>
      </c>
      <c r="D56" s="94"/>
      <c r="E56" s="121">
        <v>133</v>
      </c>
      <c r="F56" s="102">
        <v>0</v>
      </c>
      <c r="G56" s="102">
        <v>0</v>
      </c>
      <c r="H56" s="102">
        <v>0</v>
      </c>
      <c r="I56" s="102">
        <v>0</v>
      </c>
      <c r="J56" s="102">
        <v>0</v>
      </c>
      <c r="K56" s="104">
        <f>SUM(F56:J56)</f>
        <v>0</v>
      </c>
      <c r="L56" s="89"/>
    </row>
    <row r="57" spans="1:12" ht="13" x14ac:dyDescent="0.25">
      <c r="A57" s="93"/>
      <c r="B57" s="100"/>
      <c r="C57" s="94"/>
      <c r="D57" s="105"/>
      <c r="E57" s="124"/>
      <c r="F57" s="99"/>
      <c r="G57" s="99"/>
      <c r="H57" s="99"/>
      <c r="I57" s="99"/>
      <c r="J57" s="99"/>
      <c r="K57" s="104"/>
      <c r="L57" s="89"/>
    </row>
    <row r="58" spans="1:12" ht="13" x14ac:dyDescent="0.25">
      <c r="A58" s="93"/>
      <c r="B58" s="100" t="s">
        <v>431</v>
      </c>
      <c r="C58" s="94"/>
      <c r="D58" s="105"/>
      <c r="E58" s="124">
        <v>14</v>
      </c>
      <c r="F58" s="102">
        <v>0</v>
      </c>
      <c r="G58" s="102">
        <v>0</v>
      </c>
      <c r="H58" s="102">
        <v>0</v>
      </c>
      <c r="I58" s="102">
        <v>0</v>
      </c>
      <c r="J58" s="102">
        <v>0</v>
      </c>
      <c r="K58" s="103">
        <f>SUM(F58:J58)</f>
        <v>0</v>
      </c>
      <c r="L58" s="89"/>
    </row>
    <row r="59" spans="1:12" ht="13" x14ac:dyDescent="0.25">
      <c r="A59" s="93"/>
      <c r="B59" s="100"/>
      <c r="C59" s="94"/>
      <c r="D59" s="105"/>
      <c r="E59" s="124"/>
      <c r="F59" s="127"/>
      <c r="G59" s="127"/>
      <c r="H59" s="127"/>
      <c r="I59" s="127"/>
      <c r="J59" s="127"/>
      <c r="K59" s="103"/>
      <c r="L59" s="89"/>
    </row>
    <row r="60" spans="1:12" ht="13" x14ac:dyDescent="0.25">
      <c r="A60" s="93"/>
      <c r="B60" s="100" t="s">
        <v>246</v>
      </c>
      <c r="C60" s="94"/>
      <c r="D60" s="105"/>
      <c r="E60" s="124">
        <v>15</v>
      </c>
      <c r="F60" s="102">
        <v>0</v>
      </c>
      <c r="G60" s="102">
        <v>0</v>
      </c>
      <c r="H60" s="102">
        <v>0</v>
      </c>
      <c r="I60" s="102">
        <v>0</v>
      </c>
      <c r="J60" s="102">
        <v>0</v>
      </c>
      <c r="K60" s="103">
        <f>SUM(F60:J60)</f>
        <v>0</v>
      </c>
      <c r="L60" s="89"/>
    </row>
    <row r="61" spans="1:12" ht="13" x14ac:dyDescent="0.25">
      <c r="A61" s="93"/>
      <c r="B61" s="100"/>
      <c r="C61" s="94"/>
      <c r="D61" s="105"/>
      <c r="E61" s="124"/>
      <c r="F61" s="127"/>
      <c r="G61" s="127"/>
      <c r="H61" s="127"/>
      <c r="I61" s="127"/>
      <c r="J61" s="127"/>
      <c r="K61" s="103"/>
      <c r="L61" s="89"/>
    </row>
    <row r="62" spans="1:12" ht="27.65" customHeight="1" x14ac:dyDescent="0.25">
      <c r="A62" s="93"/>
      <c r="B62" s="747" t="s">
        <v>260</v>
      </c>
      <c r="C62" s="747"/>
      <c r="D62" s="748"/>
      <c r="E62" s="124">
        <v>19</v>
      </c>
      <c r="F62" s="102">
        <v>0</v>
      </c>
      <c r="G62" s="102">
        <v>0</v>
      </c>
      <c r="H62" s="102">
        <v>0</v>
      </c>
      <c r="I62" s="102">
        <v>0</v>
      </c>
      <c r="J62" s="102">
        <v>0</v>
      </c>
      <c r="K62" s="103">
        <f>SUM(F62:J62)</f>
        <v>0</v>
      </c>
      <c r="L62" s="89"/>
    </row>
    <row r="63" spans="1:12" ht="13" x14ac:dyDescent="0.25">
      <c r="A63" s="93"/>
      <c r="B63" s="100"/>
      <c r="C63" s="94"/>
      <c r="D63" s="105"/>
      <c r="E63" s="128"/>
      <c r="F63" s="127"/>
      <c r="G63" s="127"/>
      <c r="H63" s="127"/>
      <c r="I63" s="127"/>
      <c r="J63" s="127"/>
      <c r="K63" s="103"/>
      <c r="L63" s="89"/>
    </row>
    <row r="64" spans="1:12" ht="13" x14ac:dyDescent="0.25">
      <c r="A64" s="97" t="s">
        <v>247</v>
      </c>
      <c r="B64" s="100"/>
      <c r="C64" s="94"/>
      <c r="D64" s="105"/>
      <c r="E64" s="128" t="s">
        <v>128</v>
      </c>
      <c r="F64" s="497">
        <f>SUM(F66,F68)</f>
        <v>0</v>
      </c>
      <c r="G64" s="497">
        <f t="shared" ref="G64:K64" si="6">SUM(G66,G68)</f>
        <v>0</v>
      </c>
      <c r="H64" s="497">
        <f t="shared" si="6"/>
        <v>0</v>
      </c>
      <c r="I64" s="497">
        <f t="shared" si="6"/>
        <v>0</v>
      </c>
      <c r="J64" s="497">
        <f t="shared" si="6"/>
        <v>0</v>
      </c>
      <c r="K64" s="144">
        <f t="shared" si="6"/>
        <v>0</v>
      </c>
      <c r="L64" s="89"/>
    </row>
    <row r="65" spans="1:12" x14ac:dyDescent="0.25">
      <c r="A65" s="93"/>
      <c r="B65" s="94"/>
      <c r="C65" s="94"/>
      <c r="D65" s="94"/>
      <c r="E65" s="124"/>
      <c r="F65" s="99"/>
      <c r="G65" s="99"/>
      <c r="H65" s="99"/>
      <c r="I65" s="99"/>
      <c r="J65" s="99"/>
      <c r="K65" s="99"/>
      <c r="L65" s="89"/>
    </row>
    <row r="66" spans="1:12" ht="13" x14ac:dyDescent="0.25">
      <c r="A66" s="93"/>
      <c r="B66" s="100" t="s">
        <v>255</v>
      </c>
      <c r="C66" s="94"/>
      <c r="D66" s="94"/>
      <c r="E66" s="124" t="s">
        <v>257</v>
      </c>
      <c r="F66" s="102">
        <v>0</v>
      </c>
      <c r="G66" s="102">
        <v>0</v>
      </c>
      <c r="H66" s="102">
        <v>0</v>
      </c>
      <c r="I66" s="102">
        <v>0</v>
      </c>
      <c r="J66" s="102">
        <v>0</v>
      </c>
      <c r="K66" s="103">
        <f>SUM(F66:J66)</f>
        <v>0</v>
      </c>
      <c r="L66" s="89"/>
    </row>
    <row r="67" spans="1:12" ht="13" x14ac:dyDescent="0.25">
      <c r="A67" s="93"/>
      <c r="B67" s="100"/>
      <c r="C67" s="94"/>
      <c r="D67" s="94"/>
      <c r="E67" s="124"/>
      <c r="F67" s="99"/>
      <c r="G67" s="99"/>
      <c r="H67" s="99"/>
      <c r="I67" s="99"/>
      <c r="J67" s="99"/>
      <c r="K67" s="104"/>
      <c r="L67" s="89"/>
    </row>
    <row r="68" spans="1:12" ht="13" x14ac:dyDescent="0.25">
      <c r="A68" s="93"/>
      <c r="B68" s="100" t="s">
        <v>256</v>
      </c>
      <c r="C68" s="94"/>
      <c r="D68" s="94"/>
      <c r="E68" s="124">
        <v>168</v>
      </c>
      <c r="F68" s="102">
        <v>0</v>
      </c>
      <c r="G68" s="102">
        <v>0</v>
      </c>
      <c r="H68" s="102">
        <v>0</v>
      </c>
      <c r="I68" s="102">
        <v>0</v>
      </c>
      <c r="J68" s="102">
        <v>0</v>
      </c>
      <c r="K68" s="103">
        <f>SUM(F68:J68)</f>
        <v>0</v>
      </c>
      <c r="L68" s="89"/>
    </row>
    <row r="69" spans="1:12" ht="13" x14ac:dyDescent="0.25">
      <c r="A69" s="93"/>
      <c r="B69" s="94"/>
      <c r="C69" s="94"/>
      <c r="D69" s="105"/>
      <c r="E69" s="121"/>
      <c r="F69" s="99"/>
      <c r="G69" s="99"/>
      <c r="H69" s="99"/>
      <c r="I69" s="99"/>
      <c r="J69" s="99"/>
      <c r="K69" s="103"/>
      <c r="L69" s="89"/>
    </row>
    <row r="70" spans="1:12" ht="13" x14ac:dyDescent="0.25">
      <c r="A70" s="129" t="s">
        <v>129</v>
      </c>
      <c r="B70" s="94"/>
      <c r="C70" s="94"/>
      <c r="D70" s="94"/>
      <c r="E70" s="90" t="s">
        <v>130</v>
      </c>
      <c r="F70" s="98">
        <f t="shared" ref="F70:K70" si="7">SUM(F72,F78,F86)</f>
        <v>0</v>
      </c>
      <c r="G70" s="98">
        <f t="shared" si="7"/>
        <v>0</v>
      </c>
      <c r="H70" s="98">
        <f t="shared" si="7"/>
        <v>0</v>
      </c>
      <c r="I70" s="98">
        <f t="shared" si="7"/>
        <v>0</v>
      </c>
      <c r="J70" s="98">
        <f t="shared" si="7"/>
        <v>0</v>
      </c>
      <c r="K70" s="98">
        <f t="shared" si="7"/>
        <v>0</v>
      </c>
      <c r="L70" s="89"/>
    </row>
    <row r="71" spans="1:12" x14ac:dyDescent="0.25">
      <c r="A71" s="93"/>
      <c r="B71" s="94"/>
      <c r="C71" s="126"/>
      <c r="D71" s="94"/>
      <c r="E71" s="121"/>
      <c r="F71" s="99"/>
      <c r="G71" s="99"/>
      <c r="H71" s="99"/>
      <c r="I71" s="99"/>
      <c r="J71" s="99"/>
      <c r="K71" s="104"/>
      <c r="L71" s="89"/>
    </row>
    <row r="72" spans="1:12" ht="13" x14ac:dyDescent="0.25">
      <c r="A72" s="93"/>
      <c r="B72" s="125" t="s">
        <v>248</v>
      </c>
      <c r="C72" s="94"/>
      <c r="D72" s="94"/>
      <c r="E72" s="128" t="s">
        <v>131</v>
      </c>
      <c r="F72" s="480">
        <f t="shared" ref="F72:K72" si="8">SUM(F73:F76)</f>
        <v>0</v>
      </c>
      <c r="G72" s="480">
        <f t="shared" si="8"/>
        <v>0</v>
      </c>
      <c r="H72" s="480">
        <f t="shared" si="8"/>
        <v>0</v>
      </c>
      <c r="I72" s="480">
        <f t="shared" si="8"/>
        <v>0</v>
      </c>
      <c r="J72" s="480">
        <f t="shared" si="8"/>
        <v>0</v>
      </c>
      <c r="K72" s="480">
        <f t="shared" si="8"/>
        <v>0</v>
      </c>
      <c r="L72" s="89"/>
    </row>
    <row r="73" spans="1:12" x14ac:dyDescent="0.25">
      <c r="A73" s="93"/>
      <c r="B73" s="94"/>
      <c r="C73" s="126" t="s">
        <v>249</v>
      </c>
      <c r="D73" s="94"/>
      <c r="E73" s="121" t="s">
        <v>132</v>
      </c>
      <c r="F73" s="481">
        <v>0</v>
      </c>
      <c r="G73" s="481">
        <v>0</v>
      </c>
      <c r="H73" s="481">
        <v>0</v>
      </c>
      <c r="I73" s="481">
        <v>0</v>
      </c>
      <c r="J73" s="481">
        <v>0</v>
      </c>
      <c r="K73" s="104">
        <f>SUM(F73:J73)</f>
        <v>0</v>
      </c>
      <c r="L73" s="89"/>
    </row>
    <row r="74" spans="1:12" x14ac:dyDescent="0.25">
      <c r="A74" s="93"/>
      <c r="B74" s="94"/>
      <c r="C74" s="126" t="s">
        <v>250</v>
      </c>
      <c r="D74" s="94"/>
      <c r="E74" s="121">
        <v>175</v>
      </c>
      <c r="F74" s="481">
        <v>0</v>
      </c>
      <c r="G74" s="481">
        <v>0</v>
      </c>
      <c r="H74" s="481">
        <v>0</v>
      </c>
      <c r="I74" s="481">
        <v>0</v>
      </c>
      <c r="J74" s="481">
        <v>0</v>
      </c>
      <c r="K74" s="104">
        <f>SUM(F74:J74)</f>
        <v>0</v>
      </c>
      <c r="L74" s="89"/>
    </row>
    <row r="75" spans="1:12" x14ac:dyDescent="0.25">
      <c r="A75" s="93"/>
      <c r="B75" s="94"/>
      <c r="C75" s="126" t="s">
        <v>432</v>
      </c>
      <c r="D75" s="94"/>
      <c r="E75" s="121">
        <v>176</v>
      </c>
      <c r="F75" s="481">
        <v>0</v>
      </c>
      <c r="G75" s="481">
        <v>0</v>
      </c>
      <c r="H75" s="481">
        <v>0</v>
      </c>
      <c r="I75" s="481">
        <v>0</v>
      </c>
      <c r="J75" s="481">
        <v>0</v>
      </c>
      <c r="K75" s="104">
        <f>SUM(F75:J75)</f>
        <v>0</v>
      </c>
      <c r="L75" s="89"/>
    </row>
    <row r="76" spans="1:12" x14ac:dyDescent="0.25">
      <c r="A76" s="93"/>
      <c r="B76" s="94"/>
      <c r="C76" s="94" t="s">
        <v>251</v>
      </c>
      <c r="D76" s="94"/>
      <c r="E76" s="121" t="s">
        <v>133</v>
      </c>
      <c r="F76" s="481">
        <v>0</v>
      </c>
      <c r="G76" s="481">
        <v>0</v>
      </c>
      <c r="H76" s="481">
        <v>0</v>
      </c>
      <c r="I76" s="481">
        <v>0</v>
      </c>
      <c r="J76" s="481">
        <v>0</v>
      </c>
      <c r="K76" s="104">
        <f>SUM(F76:J76)</f>
        <v>0</v>
      </c>
      <c r="L76" s="89"/>
    </row>
    <row r="77" spans="1:12" x14ac:dyDescent="0.25">
      <c r="A77" s="93"/>
      <c r="B77" s="94"/>
      <c r="C77" s="126"/>
      <c r="D77" s="94"/>
      <c r="E77" s="121"/>
      <c r="F77" s="480"/>
      <c r="G77" s="480"/>
      <c r="H77" s="480"/>
      <c r="I77" s="480"/>
      <c r="J77" s="480"/>
      <c r="K77" s="104"/>
      <c r="L77" s="89"/>
    </row>
    <row r="78" spans="1:12" ht="13" x14ac:dyDescent="0.25">
      <c r="A78" s="93"/>
      <c r="B78" s="125" t="s">
        <v>252</v>
      </c>
      <c r="C78" s="94"/>
      <c r="D78" s="94"/>
      <c r="E78" s="128" t="s">
        <v>134</v>
      </c>
      <c r="F78" s="480">
        <f t="shared" ref="F78:K78" si="9">SUM(F79:F84)</f>
        <v>0</v>
      </c>
      <c r="G78" s="480">
        <f t="shared" si="9"/>
        <v>0</v>
      </c>
      <c r="H78" s="480">
        <f t="shared" si="9"/>
        <v>0</v>
      </c>
      <c r="I78" s="480">
        <f t="shared" si="9"/>
        <v>0</v>
      </c>
      <c r="J78" s="480">
        <f t="shared" si="9"/>
        <v>0</v>
      </c>
      <c r="K78" s="480">
        <f t="shared" si="9"/>
        <v>0</v>
      </c>
      <c r="L78" s="89"/>
    </row>
    <row r="79" spans="1:12" ht="13" x14ac:dyDescent="0.25">
      <c r="A79" s="93"/>
      <c r="B79" s="100"/>
      <c r="C79" s="94" t="s">
        <v>253</v>
      </c>
      <c r="D79" s="94"/>
      <c r="E79" s="121">
        <v>42</v>
      </c>
      <c r="F79" s="481">
        <v>0</v>
      </c>
      <c r="G79" s="481">
        <v>0</v>
      </c>
      <c r="H79" s="481">
        <v>0</v>
      </c>
      <c r="I79" s="481">
        <v>0</v>
      </c>
      <c r="J79" s="481">
        <v>0</v>
      </c>
      <c r="K79" s="104">
        <f t="shared" ref="K79:K84" si="10">SUM(F79:J79)</f>
        <v>0</v>
      </c>
      <c r="L79" s="89"/>
    </row>
    <row r="80" spans="1:12" x14ac:dyDescent="0.25">
      <c r="A80" s="93"/>
      <c r="B80" s="94"/>
      <c r="C80" s="126" t="s">
        <v>249</v>
      </c>
      <c r="D80" s="130"/>
      <c r="E80" s="121">
        <v>43</v>
      </c>
      <c r="F80" s="481">
        <v>0</v>
      </c>
      <c r="G80" s="481">
        <v>0</v>
      </c>
      <c r="H80" s="481">
        <v>0</v>
      </c>
      <c r="I80" s="481">
        <v>0</v>
      </c>
      <c r="J80" s="481">
        <v>0</v>
      </c>
      <c r="K80" s="104">
        <f t="shared" si="10"/>
        <v>0</v>
      </c>
      <c r="L80" s="89"/>
    </row>
    <row r="81" spans="1:12" x14ac:dyDescent="0.25">
      <c r="A81" s="93"/>
      <c r="B81" s="94"/>
      <c r="C81" s="126" t="s">
        <v>250</v>
      </c>
      <c r="D81" s="130"/>
      <c r="E81" s="121">
        <v>44</v>
      </c>
      <c r="F81" s="481">
        <v>0</v>
      </c>
      <c r="G81" s="481">
        <v>0</v>
      </c>
      <c r="H81" s="481">
        <v>0</v>
      </c>
      <c r="I81" s="481">
        <v>0</v>
      </c>
      <c r="J81" s="481">
        <v>0</v>
      </c>
      <c r="K81" s="104">
        <f t="shared" si="10"/>
        <v>0</v>
      </c>
      <c r="L81" s="89"/>
    </row>
    <row r="82" spans="1:12" x14ac:dyDescent="0.25">
      <c r="A82" s="93"/>
      <c r="B82" s="94"/>
      <c r="C82" s="126" t="s">
        <v>432</v>
      </c>
      <c r="D82" s="94"/>
      <c r="E82" s="121">
        <v>46</v>
      </c>
      <c r="F82" s="481">
        <v>0</v>
      </c>
      <c r="G82" s="481">
        <v>0</v>
      </c>
      <c r="H82" s="481">
        <v>0</v>
      </c>
      <c r="I82" s="481">
        <v>0</v>
      </c>
      <c r="J82" s="481">
        <v>0</v>
      </c>
      <c r="K82" s="104">
        <f t="shared" si="10"/>
        <v>0</v>
      </c>
      <c r="L82" s="89"/>
    </row>
    <row r="83" spans="1:12" x14ac:dyDescent="0.25">
      <c r="A83" s="93"/>
      <c r="B83" s="94"/>
      <c r="C83" s="94" t="s">
        <v>254</v>
      </c>
      <c r="D83" s="94"/>
      <c r="E83" s="121" t="s">
        <v>135</v>
      </c>
      <c r="F83" s="481">
        <v>0</v>
      </c>
      <c r="G83" s="481">
        <v>0</v>
      </c>
      <c r="H83" s="481">
        <v>0</v>
      </c>
      <c r="I83" s="481">
        <v>0</v>
      </c>
      <c r="J83" s="481">
        <v>0</v>
      </c>
      <c r="K83" s="104">
        <f t="shared" si="10"/>
        <v>0</v>
      </c>
      <c r="L83" s="89"/>
    </row>
    <row r="84" spans="1:12" x14ac:dyDescent="0.25">
      <c r="A84" s="93"/>
      <c r="B84" s="94"/>
      <c r="C84" s="94" t="s">
        <v>251</v>
      </c>
      <c r="D84" s="94"/>
      <c r="E84" s="121" t="s">
        <v>136</v>
      </c>
      <c r="F84" s="481">
        <v>0</v>
      </c>
      <c r="G84" s="481">
        <v>0</v>
      </c>
      <c r="H84" s="481">
        <v>0</v>
      </c>
      <c r="I84" s="481">
        <v>0</v>
      </c>
      <c r="J84" s="481">
        <v>0</v>
      </c>
      <c r="K84" s="104">
        <f t="shared" si="10"/>
        <v>0</v>
      </c>
      <c r="L84" s="89"/>
    </row>
    <row r="85" spans="1:12" x14ac:dyDescent="0.25">
      <c r="A85" s="93"/>
      <c r="B85" s="94"/>
      <c r="C85" s="94"/>
      <c r="D85" s="131"/>
      <c r="E85" s="121"/>
      <c r="F85" s="480"/>
      <c r="G85" s="480"/>
      <c r="H85" s="480"/>
      <c r="I85" s="480"/>
      <c r="J85" s="480"/>
      <c r="K85" s="104"/>
      <c r="L85" s="89"/>
    </row>
    <row r="86" spans="1:12" ht="13" x14ac:dyDescent="0.25">
      <c r="A86" s="93"/>
      <c r="B86" s="125" t="s">
        <v>61</v>
      </c>
      <c r="C86" s="94"/>
      <c r="D86" s="94"/>
      <c r="E86" s="128" t="s">
        <v>137</v>
      </c>
      <c r="F86" s="481">
        <v>0</v>
      </c>
      <c r="G86" s="481">
        <v>0</v>
      </c>
      <c r="H86" s="481">
        <v>0</v>
      </c>
      <c r="I86" s="481">
        <v>0</v>
      </c>
      <c r="J86" s="481">
        <v>0</v>
      </c>
      <c r="K86" s="104">
        <f>SUM(F86:J86)</f>
        <v>0</v>
      </c>
      <c r="L86" s="89"/>
    </row>
    <row r="87" spans="1:12" ht="13" x14ac:dyDescent="0.25">
      <c r="A87" s="93"/>
      <c r="B87" s="125"/>
      <c r="C87" s="94"/>
      <c r="D87" s="94"/>
      <c r="E87" s="128"/>
      <c r="F87" s="482"/>
      <c r="G87" s="482"/>
      <c r="H87" s="482"/>
      <c r="I87" s="482"/>
      <c r="J87" s="482"/>
      <c r="K87" s="482"/>
      <c r="L87" s="89"/>
    </row>
    <row r="88" spans="1:12" x14ac:dyDescent="0.25">
      <c r="A88" s="132"/>
      <c r="B88" s="133"/>
      <c r="C88" s="133"/>
      <c r="D88" s="133"/>
      <c r="E88" s="134"/>
      <c r="F88" s="483"/>
      <c r="G88" s="483"/>
      <c r="H88" s="483"/>
      <c r="I88" s="483"/>
      <c r="J88" s="483"/>
      <c r="K88" s="483"/>
      <c r="L88" s="89"/>
    </row>
    <row r="89" spans="1:12" x14ac:dyDescent="0.25">
      <c r="A89" s="112"/>
      <c r="B89" s="113"/>
      <c r="C89" s="113"/>
      <c r="D89" s="113"/>
      <c r="E89" s="114"/>
      <c r="F89" s="99"/>
      <c r="G89" s="99"/>
      <c r="H89" s="99"/>
      <c r="I89" s="99"/>
      <c r="J89" s="99"/>
      <c r="K89" s="99"/>
      <c r="L89" s="89"/>
    </row>
    <row r="90" spans="1:12" ht="13" x14ac:dyDescent="0.25">
      <c r="A90" s="97" t="s">
        <v>258</v>
      </c>
      <c r="B90" s="94"/>
      <c r="C90" s="94"/>
      <c r="D90" s="94"/>
      <c r="E90" s="90"/>
      <c r="F90" s="98">
        <f t="shared" ref="F90:K90" si="11">+SUM(F45,F64,F70)</f>
        <v>0</v>
      </c>
      <c r="G90" s="98">
        <f t="shared" si="11"/>
        <v>0</v>
      </c>
      <c r="H90" s="98">
        <f t="shared" si="11"/>
        <v>0</v>
      </c>
      <c r="I90" s="98">
        <f t="shared" si="11"/>
        <v>0</v>
      </c>
      <c r="J90" s="98">
        <f t="shared" si="11"/>
        <v>0</v>
      </c>
      <c r="K90" s="98">
        <f t="shared" si="11"/>
        <v>0</v>
      </c>
      <c r="L90" s="89"/>
    </row>
    <row r="91" spans="1:12" ht="13.5" thickBot="1" x14ac:dyDescent="0.3">
      <c r="A91" s="135"/>
      <c r="B91" s="116"/>
      <c r="C91" s="116"/>
      <c r="D91" s="116"/>
      <c r="E91" s="136"/>
      <c r="F91" s="137"/>
      <c r="G91" s="137"/>
      <c r="H91" s="137"/>
      <c r="I91" s="137"/>
      <c r="J91" s="137"/>
      <c r="K91" s="137"/>
      <c r="L91" s="89"/>
    </row>
    <row r="92" spans="1:12" ht="13" thickTop="1" x14ac:dyDescent="0.25">
      <c r="F92" s="138"/>
      <c r="G92" s="138"/>
      <c r="H92" s="139"/>
      <c r="I92" s="138"/>
      <c r="J92" s="138"/>
      <c r="K92" s="139"/>
    </row>
    <row r="93" spans="1:12" ht="13" x14ac:dyDescent="0.25">
      <c r="A93" s="140"/>
      <c r="B93" s="140"/>
      <c r="C93" s="140"/>
      <c r="D93" s="140"/>
      <c r="E93" s="88" t="s">
        <v>138</v>
      </c>
      <c r="F93" s="141">
        <f t="shared" ref="F93:K93" si="12">F37-F90</f>
        <v>0</v>
      </c>
      <c r="G93" s="141">
        <f t="shared" si="12"/>
        <v>0</v>
      </c>
      <c r="H93" s="141">
        <f t="shared" si="12"/>
        <v>0</v>
      </c>
      <c r="I93" s="141">
        <f t="shared" si="12"/>
        <v>0</v>
      </c>
      <c r="J93" s="141">
        <f t="shared" si="12"/>
        <v>0</v>
      </c>
      <c r="K93" s="141">
        <f t="shared" si="12"/>
        <v>0</v>
      </c>
    </row>
    <row r="95" spans="1:12" ht="13" thickBot="1" x14ac:dyDescent="0.3"/>
    <row r="96" spans="1:12" ht="13" thickBot="1" x14ac:dyDescent="0.3">
      <c r="A96" s="763" t="str">
        <f>"BOEKJAAR "&amp;TITELBLAD!$E$17-1</f>
        <v>BOEKJAAR 2021</v>
      </c>
      <c r="B96" s="764"/>
      <c r="C96" s="764"/>
      <c r="D96" s="764"/>
      <c r="E96" s="764"/>
      <c r="F96" s="764"/>
      <c r="G96" s="764"/>
      <c r="H96" s="764"/>
      <c r="I96" s="764"/>
      <c r="J96" s="764"/>
      <c r="K96" s="765"/>
      <c r="L96" s="85"/>
    </row>
    <row r="97" spans="1:12" x14ac:dyDescent="0.25">
      <c r="A97" s="84"/>
      <c r="B97" s="84"/>
      <c r="C97" s="84"/>
      <c r="D97" s="84"/>
      <c r="E97" s="85"/>
      <c r="F97" s="84"/>
      <c r="G97" s="84"/>
      <c r="H97" s="84"/>
      <c r="I97" s="84"/>
      <c r="J97" s="84"/>
      <c r="K97" s="84"/>
      <c r="L97" s="85"/>
    </row>
    <row r="98" spans="1:12" ht="13" x14ac:dyDescent="0.25">
      <c r="B98" s="86" t="s">
        <v>106</v>
      </c>
      <c r="C98" s="87"/>
      <c r="K98" s="87"/>
    </row>
    <row r="99" spans="1:12" ht="13" x14ac:dyDescent="0.25">
      <c r="B99" s="88" t="s">
        <v>198</v>
      </c>
      <c r="C99" s="87"/>
      <c r="K99" s="87"/>
    </row>
    <row r="100" spans="1:12" ht="13" thickBot="1" x14ac:dyDescent="0.3">
      <c r="A100" s="84"/>
    </row>
    <row r="101" spans="1:12" ht="13.5" thickTop="1" x14ac:dyDescent="0.25">
      <c r="A101" s="749" t="s">
        <v>13</v>
      </c>
      <c r="B101" s="750"/>
      <c r="C101" s="750"/>
      <c r="D101" s="751"/>
      <c r="E101" s="755" t="s">
        <v>20</v>
      </c>
      <c r="F101" s="766" t="s">
        <v>140</v>
      </c>
      <c r="G101" s="767"/>
      <c r="H101" s="766" t="s">
        <v>141</v>
      </c>
      <c r="I101" s="767"/>
      <c r="J101" s="770" t="s">
        <v>108</v>
      </c>
      <c r="K101" s="487" t="s">
        <v>18</v>
      </c>
      <c r="L101" s="89"/>
    </row>
    <row r="102" spans="1:12" ht="13" x14ac:dyDescent="0.25">
      <c r="A102" s="752"/>
      <c r="B102" s="753"/>
      <c r="C102" s="753"/>
      <c r="D102" s="754"/>
      <c r="E102" s="756"/>
      <c r="F102" s="768"/>
      <c r="G102" s="769"/>
      <c r="H102" s="768"/>
      <c r="I102" s="769"/>
      <c r="J102" s="771"/>
      <c r="K102" s="488"/>
      <c r="L102" s="89"/>
    </row>
    <row r="103" spans="1:12" ht="13.5" thickBot="1" x14ac:dyDescent="0.3">
      <c r="A103" s="90"/>
      <c r="B103" s="91"/>
      <c r="C103" s="91"/>
      <c r="D103" s="91"/>
      <c r="E103" s="92"/>
      <c r="F103" s="30" t="s">
        <v>107</v>
      </c>
      <c r="G103" s="30" t="s">
        <v>108</v>
      </c>
      <c r="H103" s="30" t="s">
        <v>107</v>
      </c>
      <c r="I103" s="30" t="s">
        <v>108</v>
      </c>
      <c r="J103" s="30"/>
      <c r="K103" s="30"/>
      <c r="L103" s="89"/>
    </row>
    <row r="104" spans="1:12" ht="13" thickTop="1" x14ac:dyDescent="0.25">
      <c r="A104" s="93"/>
      <c r="B104" s="94"/>
      <c r="C104" s="94"/>
      <c r="D104" s="94"/>
      <c r="E104" s="95"/>
      <c r="F104" s="99"/>
      <c r="G104" s="99"/>
      <c r="H104" s="99"/>
      <c r="I104" s="99"/>
      <c r="J104" s="99"/>
      <c r="K104" s="99"/>
      <c r="L104" s="89"/>
    </row>
    <row r="105" spans="1:12" ht="13" x14ac:dyDescent="0.25">
      <c r="A105" s="97" t="s">
        <v>232</v>
      </c>
      <c r="B105" s="100"/>
      <c r="C105" s="94"/>
      <c r="D105" s="94"/>
      <c r="E105" s="142" t="s">
        <v>110</v>
      </c>
      <c r="F105" s="143">
        <v>0</v>
      </c>
      <c r="G105" s="143">
        <v>0</v>
      </c>
      <c r="H105" s="143">
        <v>0</v>
      </c>
      <c r="I105" s="143">
        <v>0</v>
      </c>
      <c r="J105" s="143">
        <v>0</v>
      </c>
      <c r="K105" s="144">
        <f>SUM(F105:J105)</f>
        <v>0</v>
      </c>
      <c r="L105" s="89"/>
    </row>
    <row r="106" spans="1:12" ht="13" x14ac:dyDescent="0.25">
      <c r="A106" s="93"/>
      <c r="B106" s="94"/>
      <c r="C106" s="94"/>
      <c r="D106" s="94"/>
      <c r="E106" s="95"/>
      <c r="F106" s="96"/>
      <c r="G106" s="96"/>
      <c r="H106" s="1"/>
      <c r="I106" s="1"/>
      <c r="J106" s="1"/>
      <c r="K106" s="1"/>
      <c r="L106" s="89"/>
    </row>
    <row r="107" spans="1:12" ht="13" x14ac:dyDescent="0.25">
      <c r="A107" s="97" t="s">
        <v>109</v>
      </c>
      <c r="B107" s="94"/>
      <c r="C107" s="94"/>
      <c r="D107" s="94"/>
      <c r="E107" s="92" t="s">
        <v>233</v>
      </c>
      <c r="F107" s="98">
        <f t="shared" ref="F107:J107" si="13">SUM(F109,F111,F113)</f>
        <v>0</v>
      </c>
      <c r="G107" s="98">
        <f t="shared" si="13"/>
        <v>0</v>
      </c>
      <c r="H107" s="98">
        <f t="shared" si="13"/>
        <v>0</v>
      </c>
      <c r="I107" s="98">
        <f t="shared" si="13"/>
        <v>0</v>
      </c>
      <c r="J107" s="98">
        <f t="shared" si="13"/>
        <v>0</v>
      </c>
      <c r="K107" s="98">
        <f>SUM(K109,K111,K113)</f>
        <v>0</v>
      </c>
      <c r="L107" s="89"/>
    </row>
    <row r="108" spans="1:12" x14ac:dyDescent="0.25">
      <c r="A108" s="93"/>
      <c r="B108" s="94"/>
      <c r="C108" s="94"/>
      <c r="D108" s="94"/>
      <c r="E108" s="95"/>
      <c r="F108" s="99"/>
      <c r="G108" s="99"/>
      <c r="H108" s="99"/>
      <c r="I108" s="99"/>
      <c r="J108" s="99"/>
      <c r="K108" s="104"/>
      <c r="L108" s="89"/>
    </row>
    <row r="109" spans="1:12" ht="13" x14ac:dyDescent="0.25">
      <c r="A109" s="93"/>
      <c r="B109" s="100" t="s">
        <v>234</v>
      </c>
      <c r="C109" s="94"/>
      <c r="D109" s="94"/>
      <c r="E109" s="101" t="s">
        <v>111</v>
      </c>
      <c r="F109" s="102">
        <v>0</v>
      </c>
      <c r="G109" s="102">
        <v>0</v>
      </c>
      <c r="H109" s="102">
        <v>0</v>
      </c>
      <c r="I109" s="102">
        <v>0</v>
      </c>
      <c r="J109" s="102">
        <v>0</v>
      </c>
      <c r="K109" s="103">
        <f>SUM(F109:J109)</f>
        <v>0</v>
      </c>
      <c r="L109" s="89"/>
    </row>
    <row r="110" spans="1:12" x14ac:dyDescent="0.25">
      <c r="A110" s="93"/>
      <c r="B110" s="94"/>
      <c r="C110" s="94"/>
      <c r="D110" s="94"/>
      <c r="E110" s="95"/>
      <c r="F110" s="99"/>
      <c r="G110" s="99"/>
      <c r="H110" s="99"/>
      <c r="I110" s="99"/>
      <c r="J110" s="99"/>
      <c r="K110" s="104"/>
      <c r="L110" s="89"/>
    </row>
    <row r="111" spans="1:12" ht="13" x14ac:dyDescent="0.25">
      <c r="A111" s="93"/>
      <c r="B111" s="100" t="s">
        <v>235</v>
      </c>
      <c r="C111" s="94"/>
      <c r="D111" s="94"/>
      <c r="E111" s="101" t="s">
        <v>112</v>
      </c>
      <c r="F111" s="102">
        <v>0</v>
      </c>
      <c r="G111" s="102">
        <v>0</v>
      </c>
      <c r="H111" s="102">
        <v>0</v>
      </c>
      <c r="I111" s="102">
        <v>0</v>
      </c>
      <c r="J111" s="102">
        <v>0</v>
      </c>
      <c r="K111" s="103">
        <f>SUM(F111:J111)</f>
        <v>0</v>
      </c>
      <c r="L111" s="89"/>
    </row>
    <row r="112" spans="1:12" x14ac:dyDescent="0.25">
      <c r="A112" s="93"/>
      <c r="B112" s="94"/>
      <c r="C112" s="94"/>
      <c r="D112" s="94"/>
      <c r="E112" s="95"/>
      <c r="F112" s="99"/>
      <c r="G112" s="99"/>
      <c r="H112" s="99"/>
      <c r="I112" s="99"/>
      <c r="J112" s="99"/>
      <c r="K112" s="104"/>
      <c r="L112" s="89"/>
    </row>
    <row r="113" spans="1:12" ht="13" x14ac:dyDescent="0.25">
      <c r="A113" s="93"/>
      <c r="B113" s="100" t="s">
        <v>236</v>
      </c>
      <c r="C113" s="94"/>
      <c r="D113" s="105"/>
      <c r="E113" s="101" t="s">
        <v>113</v>
      </c>
      <c r="F113" s="102">
        <v>0</v>
      </c>
      <c r="G113" s="102">
        <v>0</v>
      </c>
      <c r="H113" s="102">
        <v>0</v>
      </c>
      <c r="I113" s="102">
        <v>0</v>
      </c>
      <c r="J113" s="102">
        <v>0</v>
      </c>
      <c r="K113" s="103">
        <f>SUM(F113:J113)</f>
        <v>0</v>
      </c>
      <c r="L113" s="89"/>
    </row>
    <row r="114" spans="1:12" x14ac:dyDescent="0.25">
      <c r="A114" s="93"/>
      <c r="B114" s="94"/>
      <c r="C114" s="94"/>
      <c r="D114" s="94"/>
      <c r="E114" s="95"/>
      <c r="F114" s="99"/>
      <c r="G114" s="99"/>
      <c r="H114" s="99"/>
      <c r="I114" s="99"/>
      <c r="J114" s="99"/>
      <c r="K114" s="104"/>
      <c r="L114" s="89"/>
    </row>
    <row r="115" spans="1:12" ht="13" x14ac:dyDescent="0.25">
      <c r="A115" s="97" t="s">
        <v>114</v>
      </c>
      <c r="B115" s="94"/>
      <c r="C115" s="94"/>
      <c r="D115" s="94"/>
      <c r="E115" s="92" t="s">
        <v>115</v>
      </c>
      <c r="F115" s="98">
        <f t="shared" ref="F115:K115" si="14">SUM(F117,F119,F121,F123,F125,F127)</f>
        <v>0</v>
      </c>
      <c r="G115" s="98">
        <f t="shared" si="14"/>
        <v>0</v>
      </c>
      <c r="H115" s="98">
        <f t="shared" si="14"/>
        <v>0</v>
      </c>
      <c r="I115" s="98">
        <f t="shared" si="14"/>
        <v>0</v>
      </c>
      <c r="J115" s="98">
        <f t="shared" si="14"/>
        <v>0</v>
      </c>
      <c r="K115" s="98">
        <f t="shared" si="14"/>
        <v>0</v>
      </c>
      <c r="L115" s="89"/>
    </row>
    <row r="116" spans="1:12" x14ac:dyDescent="0.25">
      <c r="A116" s="93"/>
      <c r="B116" s="94"/>
      <c r="C116" s="94"/>
      <c r="D116" s="94"/>
      <c r="E116" s="95"/>
      <c r="F116" s="99"/>
      <c r="G116" s="99"/>
      <c r="H116" s="99"/>
      <c r="I116" s="99"/>
      <c r="J116" s="99"/>
      <c r="K116" s="104"/>
      <c r="L116" s="89"/>
    </row>
    <row r="117" spans="1:12" ht="13" x14ac:dyDescent="0.25">
      <c r="A117" s="93"/>
      <c r="B117" s="100" t="s">
        <v>237</v>
      </c>
      <c r="C117" s="94"/>
      <c r="D117" s="94"/>
      <c r="E117" s="101" t="s">
        <v>116</v>
      </c>
      <c r="F117" s="102">
        <v>0</v>
      </c>
      <c r="G117" s="102">
        <v>0</v>
      </c>
      <c r="H117" s="102">
        <v>0</v>
      </c>
      <c r="I117" s="102">
        <v>0</v>
      </c>
      <c r="J117" s="102">
        <v>0</v>
      </c>
      <c r="K117" s="103">
        <f>SUM(F117:J117)</f>
        <v>0</v>
      </c>
      <c r="L117" s="89"/>
    </row>
    <row r="118" spans="1:12" x14ac:dyDescent="0.25">
      <c r="A118" s="93"/>
      <c r="B118" s="94"/>
      <c r="C118" s="94"/>
      <c r="D118" s="94"/>
      <c r="E118" s="95"/>
      <c r="F118" s="99"/>
      <c r="G118" s="99"/>
      <c r="H118" s="99"/>
      <c r="I118" s="99"/>
      <c r="J118" s="99"/>
      <c r="K118" s="104"/>
      <c r="L118" s="89"/>
    </row>
    <row r="119" spans="1:12" ht="13" x14ac:dyDescent="0.25">
      <c r="A119" s="93"/>
      <c r="B119" s="100" t="s">
        <v>238</v>
      </c>
      <c r="C119" s="94"/>
      <c r="D119" s="94"/>
      <c r="E119" s="101" t="s">
        <v>117</v>
      </c>
      <c r="F119" s="102">
        <v>0</v>
      </c>
      <c r="G119" s="102">
        <v>0</v>
      </c>
      <c r="H119" s="102">
        <v>0</v>
      </c>
      <c r="I119" s="102">
        <v>0</v>
      </c>
      <c r="J119" s="102">
        <v>0</v>
      </c>
      <c r="K119" s="103">
        <f>SUM(F119:J119)</f>
        <v>0</v>
      </c>
      <c r="L119" s="89"/>
    </row>
    <row r="120" spans="1:12" x14ac:dyDescent="0.25">
      <c r="A120" s="93"/>
      <c r="B120" s="94"/>
      <c r="C120" s="94"/>
      <c r="D120" s="94"/>
      <c r="E120" s="95"/>
      <c r="F120" s="99"/>
      <c r="G120" s="99"/>
      <c r="H120" s="99"/>
      <c r="I120" s="99"/>
      <c r="J120" s="99"/>
      <c r="K120" s="104"/>
      <c r="L120" s="89"/>
    </row>
    <row r="121" spans="1:12" ht="13" x14ac:dyDescent="0.25">
      <c r="A121" s="93"/>
      <c r="B121" s="100" t="s">
        <v>239</v>
      </c>
      <c r="C121" s="94"/>
      <c r="D121" s="94"/>
      <c r="E121" s="101" t="s">
        <v>118</v>
      </c>
      <c r="F121" s="102">
        <v>0</v>
      </c>
      <c r="G121" s="102">
        <v>0</v>
      </c>
      <c r="H121" s="102">
        <v>0</v>
      </c>
      <c r="I121" s="102">
        <v>0</v>
      </c>
      <c r="J121" s="102">
        <v>0</v>
      </c>
      <c r="K121" s="103">
        <f>SUM(F121:J121)</f>
        <v>0</v>
      </c>
      <c r="L121" s="89"/>
    </row>
    <row r="122" spans="1:12" x14ac:dyDescent="0.25">
      <c r="A122" s="93"/>
      <c r="B122" s="94"/>
      <c r="C122" s="94"/>
      <c r="D122" s="94"/>
      <c r="E122" s="95"/>
      <c r="F122" s="99"/>
      <c r="G122" s="99"/>
      <c r="H122" s="99"/>
      <c r="I122" s="99"/>
      <c r="J122" s="99"/>
      <c r="K122" s="104"/>
      <c r="L122" s="89"/>
    </row>
    <row r="123" spans="1:12" ht="13" x14ac:dyDescent="0.25">
      <c r="A123" s="93"/>
      <c r="B123" s="100" t="s">
        <v>240</v>
      </c>
      <c r="C123" s="94"/>
      <c r="D123" s="94"/>
      <c r="E123" s="101" t="s">
        <v>119</v>
      </c>
      <c r="F123" s="102">
        <v>0</v>
      </c>
      <c r="G123" s="102">
        <v>0</v>
      </c>
      <c r="H123" s="102">
        <v>0</v>
      </c>
      <c r="I123" s="102">
        <v>0</v>
      </c>
      <c r="J123" s="102">
        <v>0</v>
      </c>
      <c r="K123" s="103">
        <f>SUM(F123:J123)</f>
        <v>0</v>
      </c>
      <c r="L123" s="89"/>
    </row>
    <row r="124" spans="1:12" x14ac:dyDescent="0.25">
      <c r="A124" s="93"/>
      <c r="B124" s="94"/>
      <c r="C124" s="94"/>
      <c r="D124" s="94"/>
      <c r="E124" s="95"/>
      <c r="F124" s="99"/>
      <c r="G124" s="99"/>
      <c r="H124" s="99"/>
      <c r="I124" s="99"/>
      <c r="J124" s="99"/>
      <c r="K124" s="104"/>
      <c r="L124" s="89"/>
    </row>
    <row r="125" spans="1:12" ht="13" x14ac:dyDescent="0.25">
      <c r="A125" s="93"/>
      <c r="B125" s="106" t="s">
        <v>241</v>
      </c>
      <c r="C125" s="94"/>
      <c r="D125" s="94"/>
      <c r="E125" s="107" t="s">
        <v>120</v>
      </c>
      <c r="F125" s="102">
        <v>0</v>
      </c>
      <c r="G125" s="102">
        <v>0</v>
      </c>
      <c r="H125" s="102">
        <v>0</v>
      </c>
      <c r="I125" s="102">
        <v>0</v>
      </c>
      <c r="J125" s="102">
        <v>0</v>
      </c>
      <c r="K125" s="103">
        <f>SUM(F125:J125)</f>
        <v>0</v>
      </c>
      <c r="L125" s="89"/>
    </row>
    <row r="126" spans="1:12" ht="13" x14ac:dyDescent="0.25">
      <c r="A126" s="93"/>
      <c r="B126" s="106"/>
      <c r="C126" s="94"/>
      <c r="D126" s="94"/>
      <c r="E126" s="108"/>
      <c r="F126" s="109"/>
      <c r="G126" s="109"/>
      <c r="H126" s="109"/>
      <c r="I126" s="109"/>
      <c r="J126" s="109"/>
      <c r="K126" s="110"/>
      <c r="L126" s="89"/>
    </row>
    <row r="127" spans="1:12" ht="13" x14ac:dyDescent="0.25">
      <c r="A127" s="93"/>
      <c r="B127" s="100" t="s">
        <v>61</v>
      </c>
      <c r="C127" s="94"/>
      <c r="D127" s="94"/>
      <c r="E127" s="101" t="s">
        <v>121</v>
      </c>
      <c r="F127" s="102">
        <v>0</v>
      </c>
      <c r="G127" s="102">
        <v>0</v>
      </c>
      <c r="H127" s="102">
        <v>0</v>
      </c>
      <c r="I127" s="102">
        <v>0</v>
      </c>
      <c r="J127" s="102">
        <v>0</v>
      </c>
      <c r="K127" s="103">
        <f>SUM(F127:J127)</f>
        <v>0</v>
      </c>
      <c r="L127" s="89"/>
    </row>
    <row r="128" spans="1:12" x14ac:dyDescent="0.25">
      <c r="A128" s="93"/>
      <c r="B128" s="94"/>
      <c r="C128" s="94"/>
      <c r="D128" s="94"/>
      <c r="E128" s="95"/>
      <c r="F128" s="111"/>
      <c r="G128" s="111"/>
      <c r="H128" s="111"/>
      <c r="I128" s="111"/>
      <c r="J128" s="111"/>
      <c r="K128" s="111"/>
      <c r="L128" s="89"/>
    </row>
    <row r="129" spans="1:12" x14ac:dyDescent="0.25">
      <c r="A129" s="112"/>
      <c r="B129" s="113"/>
      <c r="C129" s="113"/>
      <c r="D129" s="113"/>
      <c r="E129" s="114"/>
      <c r="F129" s="99"/>
      <c r="G129" s="99"/>
      <c r="H129" s="99"/>
      <c r="I129" s="99"/>
      <c r="J129" s="99"/>
      <c r="K129" s="99"/>
      <c r="L129" s="89"/>
    </row>
    <row r="130" spans="1:12" ht="13" x14ac:dyDescent="0.25">
      <c r="A130" s="97" t="s">
        <v>259</v>
      </c>
      <c r="B130" s="94"/>
      <c r="C130" s="94"/>
      <c r="D130" s="94"/>
      <c r="E130" s="92"/>
      <c r="F130" s="98">
        <f>+SUM(F105,F107,F115)</f>
        <v>0</v>
      </c>
      <c r="G130" s="98">
        <f t="shared" ref="G130:K130" si="15">+SUM(G105,G107,G115)</f>
        <v>0</v>
      </c>
      <c r="H130" s="98">
        <f t="shared" si="15"/>
        <v>0</v>
      </c>
      <c r="I130" s="98">
        <f t="shared" si="15"/>
        <v>0</v>
      </c>
      <c r="J130" s="98">
        <f t="shared" si="15"/>
        <v>0</v>
      </c>
      <c r="K130" s="98">
        <f t="shared" si="15"/>
        <v>0</v>
      </c>
      <c r="L130" s="89"/>
    </row>
    <row r="131" spans="1:12" ht="13.5" thickBot="1" x14ac:dyDescent="0.3">
      <c r="A131" s="115"/>
      <c r="B131" s="116"/>
      <c r="C131" s="116"/>
      <c r="D131" s="117"/>
      <c r="E131" s="118"/>
      <c r="F131" s="119"/>
      <c r="G131" s="119"/>
      <c r="H131" s="119"/>
      <c r="I131" s="119"/>
      <c r="J131" s="119"/>
      <c r="K131" s="119"/>
      <c r="L131" s="89"/>
    </row>
    <row r="132" spans="1:12" ht="13" thickTop="1" x14ac:dyDescent="0.25">
      <c r="F132" s="120"/>
      <c r="G132" s="120"/>
      <c r="H132" s="120"/>
      <c r="I132" s="120"/>
      <c r="J132" s="120"/>
      <c r="K132" s="120"/>
      <c r="L132" s="89"/>
    </row>
    <row r="133" spans="1:12" ht="13" thickBot="1" x14ac:dyDescent="0.3">
      <c r="F133" s="120"/>
      <c r="G133" s="120"/>
      <c r="H133" s="120"/>
      <c r="I133" s="120"/>
      <c r="J133" s="120"/>
      <c r="K133" s="120"/>
      <c r="L133" s="89"/>
    </row>
    <row r="134" spans="1:12" ht="13.5" thickTop="1" x14ac:dyDescent="0.25">
      <c r="A134" s="749" t="s">
        <v>16</v>
      </c>
      <c r="B134" s="750"/>
      <c r="C134" s="750"/>
      <c r="D134" s="751"/>
      <c r="E134" s="755" t="s">
        <v>122</v>
      </c>
      <c r="F134" s="766" t="s">
        <v>140</v>
      </c>
      <c r="G134" s="767"/>
      <c r="H134" s="766" t="s">
        <v>141</v>
      </c>
      <c r="I134" s="767"/>
      <c r="J134" s="770" t="s">
        <v>108</v>
      </c>
      <c r="K134" s="487" t="s">
        <v>18</v>
      </c>
      <c r="L134" s="89"/>
    </row>
    <row r="135" spans="1:12" ht="13" x14ac:dyDescent="0.25">
      <c r="A135" s="752"/>
      <c r="B135" s="753"/>
      <c r="C135" s="753"/>
      <c r="D135" s="754"/>
      <c r="E135" s="756"/>
      <c r="F135" s="768"/>
      <c r="G135" s="769"/>
      <c r="H135" s="768"/>
      <c r="I135" s="769"/>
      <c r="J135" s="771"/>
      <c r="K135" s="488"/>
      <c r="L135" s="89"/>
    </row>
    <row r="136" spans="1:12" ht="13.5" thickBot="1" x14ac:dyDescent="0.3">
      <c r="A136" s="90"/>
      <c r="B136" s="91"/>
      <c r="C136" s="91"/>
      <c r="D136" s="91"/>
      <c r="E136" s="90"/>
      <c r="F136" s="30" t="s">
        <v>107</v>
      </c>
      <c r="G136" s="30" t="s">
        <v>108</v>
      </c>
      <c r="H136" s="30" t="s">
        <v>107</v>
      </c>
      <c r="I136" s="30" t="s">
        <v>108</v>
      </c>
      <c r="J136" s="30"/>
      <c r="K136" s="30"/>
      <c r="L136" s="89"/>
    </row>
    <row r="137" spans="1:12" ht="13" thickTop="1" x14ac:dyDescent="0.25">
      <c r="A137" s="93"/>
      <c r="B137" s="94"/>
      <c r="C137" s="94"/>
      <c r="D137" s="94"/>
      <c r="E137" s="121"/>
      <c r="F137" s="122"/>
      <c r="G137" s="122"/>
      <c r="H137" s="122"/>
      <c r="I137" s="122"/>
      <c r="J137" s="122"/>
      <c r="K137" s="122"/>
      <c r="L137" s="89"/>
    </row>
    <row r="138" spans="1:12" ht="13" x14ac:dyDescent="0.25">
      <c r="A138" s="97" t="s">
        <v>123</v>
      </c>
      <c r="B138" s="94"/>
      <c r="C138" s="94"/>
      <c r="D138" s="94"/>
      <c r="E138" s="123" t="s">
        <v>124</v>
      </c>
      <c r="F138" s="98">
        <f>SUM(F140,F144,F146,F151,F153,F155)</f>
        <v>0</v>
      </c>
      <c r="G138" s="98">
        <f t="shared" ref="G138:K138" si="16">SUM(G140,G144,G146,G151,G153,G155)</f>
        <v>0</v>
      </c>
      <c r="H138" s="98">
        <f t="shared" si="16"/>
        <v>0</v>
      </c>
      <c r="I138" s="98">
        <f t="shared" si="16"/>
        <v>0</v>
      </c>
      <c r="J138" s="98">
        <f t="shared" si="16"/>
        <v>0</v>
      </c>
      <c r="K138" s="98">
        <f t="shared" si="16"/>
        <v>0</v>
      </c>
      <c r="L138" s="89"/>
    </row>
    <row r="139" spans="1:12" x14ac:dyDescent="0.25">
      <c r="A139" s="93"/>
      <c r="B139" s="94"/>
      <c r="C139" s="94"/>
      <c r="D139" s="94"/>
      <c r="E139" s="124"/>
      <c r="F139" s="99"/>
      <c r="G139" s="99"/>
      <c r="H139" s="99"/>
      <c r="I139" s="99"/>
      <c r="J139" s="99"/>
      <c r="K139" s="99"/>
      <c r="L139" s="89"/>
    </row>
    <row r="140" spans="1:12" ht="13" x14ac:dyDescent="0.25">
      <c r="A140" s="93"/>
      <c r="B140" s="100" t="s">
        <v>424</v>
      </c>
      <c r="C140" s="94"/>
      <c r="D140" s="94"/>
      <c r="E140" s="477" t="s">
        <v>423</v>
      </c>
      <c r="F140" s="498">
        <f>SUM(F141:F142)</f>
        <v>0</v>
      </c>
      <c r="G140" s="498">
        <f t="shared" ref="G140" si="17">SUM(G141:G142)</f>
        <v>0</v>
      </c>
      <c r="H140" s="498">
        <f t="shared" ref="H140" si="18">SUM(H141:H142)</f>
        <v>0</v>
      </c>
      <c r="I140" s="498">
        <f t="shared" ref="I140" si="19">SUM(I141:I142)</f>
        <v>0</v>
      </c>
      <c r="J140" s="498">
        <f t="shared" ref="J140" si="20">SUM(J141:J142)</f>
        <v>0</v>
      </c>
      <c r="K140" s="478">
        <f t="shared" ref="K140" si="21">SUM(K141:K142)</f>
        <v>0</v>
      </c>
      <c r="L140" s="89"/>
    </row>
    <row r="141" spans="1:12" x14ac:dyDescent="0.25">
      <c r="A141" s="93"/>
      <c r="B141" s="94"/>
      <c r="C141" s="126" t="s">
        <v>425</v>
      </c>
      <c r="D141" s="94"/>
      <c r="E141" s="121">
        <v>110</v>
      </c>
      <c r="F141" s="102">
        <v>0</v>
      </c>
      <c r="G141" s="102">
        <v>0</v>
      </c>
      <c r="H141" s="102">
        <v>0</v>
      </c>
      <c r="I141" s="102">
        <v>0</v>
      </c>
      <c r="J141" s="102">
        <v>0</v>
      </c>
      <c r="K141" s="104">
        <f>SUM(F141:J141)</f>
        <v>0</v>
      </c>
      <c r="L141" s="89"/>
    </row>
    <row r="142" spans="1:12" x14ac:dyDescent="0.25">
      <c r="A142" s="93"/>
      <c r="B142" s="94"/>
      <c r="C142" s="126" t="s">
        <v>426</v>
      </c>
      <c r="D142" s="94"/>
      <c r="E142" s="121">
        <v>111</v>
      </c>
      <c r="F142" s="102">
        <v>0</v>
      </c>
      <c r="G142" s="102">
        <v>0</v>
      </c>
      <c r="H142" s="102">
        <v>0</v>
      </c>
      <c r="I142" s="102">
        <v>0</v>
      </c>
      <c r="J142" s="102">
        <v>0</v>
      </c>
      <c r="K142" s="104">
        <f>SUM(F142:J142)</f>
        <v>0</v>
      </c>
      <c r="L142" s="89"/>
    </row>
    <row r="143" spans="1:12" ht="13" x14ac:dyDescent="0.25">
      <c r="A143" s="93"/>
      <c r="B143" s="100"/>
      <c r="C143" s="94"/>
      <c r="D143" s="94"/>
      <c r="E143" s="124"/>
      <c r="F143" s="99"/>
      <c r="G143" s="99"/>
      <c r="H143" s="99"/>
      <c r="I143" s="99"/>
      <c r="J143" s="99"/>
      <c r="K143" s="104"/>
      <c r="L143" s="89"/>
    </row>
    <row r="144" spans="1:12" ht="13" x14ac:dyDescent="0.25">
      <c r="A144" s="93"/>
      <c r="B144" s="125" t="s">
        <v>243</v>
      </c>
      <c r="C144" s="126"/>
      <c r="D144" s="94"/>
      <c r="E144" s="124" t="s">
        <v>126</v>
      </c>
      <c r="F144" s="102">
        <v>0</v>
      </c>
      <c r="G144" s="102">
        <v>0</v>
      </c>
      <c r="H144" s="102">
        <v>0</v>
      </c>
      <c r="I144" s="102">
        <v>0</v>
      </c>
      <c r="J144" s="102">
        <v>0</v>
      </c>
      <c r="K144" s="103">
        <f>SUM(F144:J144)</f>
        <v>0</v>
      </c>
      <c r="L144" s="89"/>
    </row>
    <row r="145" spans="1:12" x14ac:dyDescent="0.25">
      <c r="A145" s="93"/>
      <c r="B145" s="94"/>
      <c r="C145" s="126"/>
      <c r="D145" s="105"/>
      <c r="E145" s="124"/>
      <c r="F145" s="99"/>
      <c r="G145" s="99"/>
      <c r="H145" s="99"/>
      <c r="I145" s="99"/>
      <c r="J145" s="99"/>
      <c r="K145" s="104"/>
      <c r="L145" s="89"/>
    </row>
    <row r="146" spans="1:12" ht="13" x14ac:dyDescent="0.25">
      <c r="A146" s="93"/>
      <c r="B146" s="125" t="s">
        <v>244</v>
      </c>
      <c r="C146" s="126"/>
      <c r="D146" s="105"/>
      <c r="E146" s="124" t="s">
        <v>127</v>
      </c>
      <c r="F146" s="496">
        <f>SUM(F147:F149)</f>
        <v>0</v>
      </c>
      <c r="G146" s="496">
        <f t="shared" ref="G146" si="22">SUM(G147:G149)</f>
        <v>0</v>
      </c>
      <c r="H146" s="496">
        <f t="shared" ref="H146" si="23">SUM(H147:H149)</f>
        <v>0</v>
      </c>
      <c r="I146" s="496">
        <f t="shared" ref="I146" si="24">SUM(I147:I149)</f>
        <v>0</v>
      </c>
      <c r="J146" s="496">
        <f t="shared" ref="J146" si="25">SUM(J147:J149)</f>
        <v>0</v>
      </c>
      <c r="K146" s="476">
        <f t="shared" ref="K146" si="26">SUM(K147:K149)</f>
        <v>0</v>
      </c>
      <c r="L146" s="89"/>
    </row>
    <row r="147" spans="1:12" x14ac:dyDescent="0.25">
      <c r="A147" s="93"/>
      <c r="B147" s="94"/>
      <c r="C147" s="126" t="s">
        <v>427</v>
      </c>
      <c r="D147" s="94"/>
      <c r="E147" s="121" t="s">
        <v>430</v>
      </c>
      <c r="F147" s="102">
        <v>0</v>
      </c>
      <c r="G147" s="102">
        <v>0</v>
      </c>
      <c r="H147" s="102">
        <v>0</v>
      </c>
      <c r="I147" s="102">
        <v>0</v>
      </c>
      <c r="J147" s="102">
        <v>0</v>
      </c>
      <c r="K147" s="104">
        <f>SUM(F147:J147)</f>
        <v>0</v>
      </c>
      <c r="L147" s="89"/>
    </row>
    <row r="148" spans="1:12" x14ac:dyDescent="0.25">
      <c r="A148" s="93"/>
      <c r="B148" s="94"/>
      <c r="C148" s="126" t="s">
        <v>428</v>
      </c>
      <c r="D148" s="94"/>
      <c r="E148" s="121">
        <v>132</v>
      </c>
      <c r="F148" s="102">
        <v>0</v>
      </c>
      <c r="G148" s="102">
        <v>0</v>
      </c>
      <c r="H148" s="102">
        <v>0</v>
      </c>
      <c r="I148" s="102">
        <v>0</v>
      </c>
      <c r="J148" s="102">
        <v>0</v>
      </c>
      <c r="K148" s="104">
        <f>SUM(F148:J148)</f>
        <v>0</v>
      </c>
      <c r="L148" s="89"/>
    </row>
    <row r="149" spans="1:12" x14ac:dyDescent="0.25">
      <c r="A149" s="93"/>
      <c r="B149" s="94"/>
      <c r="C149" s="126" t="s">
        <v>429</v>
      </c>
      <c r="D149" s="94"/>
      <c r="E149" s="121">
        <v>133</v>
      </c>
      <c r="F149" s="102">
        <v>0</v>
      </c>
      <c r="G149" s="102">
        <v>0</v>
      </c>
      <c r="H149" s="102">
        <v>0</v>
      </c>
      <c r="I149" s="102">
        <v>0</v>
      </c>
      <c r="J149" s="102">
        <v>0</v>
      </c>
      <c r="K149" s="104">
        <f>SUM(F149:J149)</f>
        <v>0</v>
      </c>
      <c r="L149" s="89"/>
    </row>
    <row r="150" spans="1:12" ht="13" x14ac:dyDescent="0.25">
      <c r="A150" s="93"/>
      <c r="B150" s="100"/>
      <c r="C150" s="94"/>
      <c r="D150" s="105"/>
      <c r="E150" s="124"/>
      <c r="F150" s="99"/>
      <c r="G150" s="99"/>
      <c r="H150" s="99"/>
      <c r="I150" s="99"/>
      <c r="J150" s="99"/>
      <c r="K150" s="104"/>
      <c r="L150" s="89"/>
    </row>
    <row r="151" spans="1:12" ht="13" x14ac:dyDescent="0.25">
      <c r="A151" s="93"/>
      <c r="B151" s="100" t="s">
        <v>431</v>
      </c>
      <c r="C151" s="94"/>
      <c r="D151" s="105"/>
      <c r="E151" s="124">
        <v>14</v>
      </c>
      <c r="F151" s="102">
        <v>0</v>
      </c>
      <c r="G151" s="102">
        <v>0</v>
      </c>
      <c r="H151" s="102">
        <v>0</v>
      </c>
      <c r="I151" s="102">
        <v>0</v>
      </c>
      <c r="J151" s="102">
        <v>0</v>
      </c>
      <c r="K151" s="103">
        <f>SUM(F151:J151)</f>
        <v>0</v>
      </c>
      <c r="L151" s="89"/>
    </row>
    <row r="152" spans="1:12" ht="13" x14ac:dyDescent="0.25">
      <c r="A152" s="93"/>
      <c r="B152" s="100"/>
      <c r="C152" s="94"/>
      <c r="D152" s="105"/>
      <c r="E152" s="124"/>
      <c r="F152" s="127"/>
      <c r="G152" s="127"/>
      <c r="H152" s="127"/>
      <c r="I152" s="127"/>
      <c r="J152" s="127"/>
      <c r="K152" s="103"/>
      <c r="L152" s="89"/>
    </row>
    <row r="153" spans="1:12" ht="13" x14ac:dyDescent="0.25">
      <c r="A153" s="93"/>
      <c r="B153" s="100" t="s">
        <v>246</v>
      </c>
      <c r="C153" s="94"/>
      <c r="D153" s="105"/>
      <c r="E153" s="124">
        <v>15</v>
      </c>
      <c r="F153" s="102">
        <v>0</v>
      </c>
      <c r="G153" s="102">
        <v>0</v>
      </c>
      <c r="H153" s="102">
        <v>0</v>
      </c>
      <c r="I153" s="102">
        <v>0</v>
      </c>
      <c r="J153" s="102">
        <v>0</v>
      </c>
      <c r="K153" s="103">
        <f>SUM(F153:J153)</f>
        <v>0</v>
      </c>
      <c r="L153" s="89"/>
    </row>
    <row r="154" spans="1:12" ht="13" x14ac:dyDescent="0.25">
      <c r="A154" s="93"/>
      <c r="B154" s="100"/>
      <c r="C154" s="94"/>
      <c r="D154" s="105"/>
      <c r="E154" s="124"/>
      <c r="F154" s="127"/>
      <c r="G154" s="127"/>
      <c r="H154" s="127"/>
      <c r="I154" s="127"/>
      <c r="J154" s="127"/>
      <c r="K154" s="103"/>
      <c r="L154" s="89"/>
    </row>
    <row r="155" spans="1:12" ht="27.65" customHeight="1" x14ac:dyDescent="0.25">
      <c r="A155" s="93"/>
      <c r="B155" s="747" t="s">
        <v>260</v>
      </c>
      <c r="C155" s="747"/>
      <c r="D155" s="748"/>
      <c r="E155" s="124">
        <v>19</v>
      </c>
      <c r="F155" s="102">
        <v>0</v>
      </c>
      <c r="G155" s="102">
        <v>0</v>
      </c>
      <c r="H155" s="102">
        <v>0</v>
      </c>
      <c r="I155" s="102">
        <v>0</v>
      </c>
      <c r="J155" s="102">
        <v>0</v>
      </c>
      <c r="K155" s="103">
        <f>SUM(F155:J155)</f>
        <v>0</v>
      </c>
      <c r="L155" s="89"/>
    </row>
    <row r="156" spans="1:12" ht="13" x14ac:dyDescent="0.25">
      <c r="A156" s="93"/>
      <c r="B156" s="100"/>
      <c r="C156" s="94"/>
      <c r="D156" s="105"/>
      <c r="E156" s="128"/>
      <c r="F156" s="127"/>
      <c r="G156" s="127"/>
      <c r="H156" s="127"/>
      <c r="I156" s="127"/>
      <c r="J156" s="127"/>
      <c r="K156" s="103"/>
      <c r="L156" s="89"/>
    </row>
    <row r="157" spans="1:12" ht="13" x14ac:dyDescent="0.25">
      <c r="A157" s="97" t="s">
        <v>247</v>
      </c>
      <c r="B157" s="100"/>
      <c r="C157" s="94"/>
      <c r="D157" s="105"/>
      <c r="E157" s="128" t="s">
        <v>128</v>
      </c>
      <c r="F157" s="497">
        <f>SUM(F159,F161)</f>
        <v>0</v>
      </c>
      <c r="G157" s="497">
        <f t="shared" ref="G157:K157" si="27">SUM(G159,G161)</f>
        <v>0</v>
      </c>
      <c r="H157" s="497">
        <f t="shared" si="27"/>
        <v>0</v>
      </c>
      <c r="I157" s="497">
        <f t="shared" si="27"/>
        <v>0</v>
      </c>
      <c r="J157" s="497">
        <f t="shared" si="27"/>
        <v>0</v>
      </c>
      <c r="K157" s="144">
        <f t="shared" si="27"/>
        <v>0</v>
      </c>
      <c r="L157" s="89"/>
    </row>
    <row r="158" spans="1:12" x14ac:dyDescent="0.25">
      <c r="A158" s="93"/>
      <c r="B158" s="94"/>
      <c r="C158" s="94"/>
      <c r="D158" s="94"/>
      <c r="E158" s="124"/>
      <c r="F158" s="99"/>
      <c r="G158" s="99"/>
      <c r="H158" s="99"/>
      <c r="I158" s="99"/>
      <c r="J158" s="99"/>
      <c r="K158" s="99"/>
      <c r="L158" s="89"/>
    </row>
    <row r="159" spans="1:12" ht="13" x14ac:dyDescent="0.25">
      <c r="A159" s="93"/>
      <c r="B159" s="100" t="s">
        <v>255</v>
      </c>
      <c r="C159" s="94"/>
      <c r="D159" s="94"/>
      <c r="E159" s="124" t="s">
        <v>257</v>
      </c>
      <c r="F159" s="102">
        <v>0</v>
      </c>
      <c r="G159" s="102">
        <v>0</v>
      </c>
      <c r="H159" s="102">
        <v>0</v>
      </c>
      <c r="I159" s="102">
        <v>0</v>
      </c>
      <c r="J159" s="102">
        <v>0</v>
      </c>
      <c r="K159" s="103">
        <f>SUM(F159:J159)</f>
        <v>0</v>
      </c>
      <c r="L159" s="89"/>
    </row>
    <row r="160" spans="1:12" ht="13" x14ac:dyDescent="0.25">
      <c r="A160" s="93"/>
      <c r="B160" s="100"/>
      <c r="C160" s="94"/>
      <c r="D160" s="94"/>
      <c r="E160" s="124"/>
      <c r="F160" s="99"/>
      <c r="G160" s="99"/>
      <c r="H160" s="99"/>
      <c r="I160" s="99"/>
      <c r="J160" s="99"/>
      <c r="K160" s="104"/>
      <c r="L160" s="89"/>
    </row>
    <row r="161" spans="1:12" ht="13" x14ac:dyDescent="0.25">
      <c r="A161" s="93"/>
      <c r="B161" s="100" t="s">
        <v>256</v>
      </c>
      <c r="C161" s="94"/>
      <c r="D161" s="94"/>
      <c r="E161" s="124">
        <v>168</v>
      </c>
      <c r="F161" s="102">
        <v>0</v>
      </c>
      <c r="G161" s="102">
        <v>0</v>
      </c>
      <c r="H161" s="102">
        <v>0</v>
      </c>
      <c r="I161" s="102">
        <v>0</v>
      </c>
      <c r="J161" s="102">
        <v>0</v>
      </c>
      <c r="K161" s="103">
        <f>SUM(F161:J161)</f>
        <v>0</v>
      </c>
      <c r="L161" s="89"/>
    </row>
    <row r="162" spans="1:12" ht="13" x14ac:dyDescent="0.25">
      <c r="A162" s="93"/>
      <c r="B162" s="94"/>
      <c r="C162" s="94"/>
      <c r="D162" s="105"/>
      <c r="E162" s="121"/>
      <c r="F162" s="99"/>
      <c r="G162" s="99"/>
      <c r="H162" s="99"/>
      <c r="I162" s="99"/>
      <c r="J162" s="99"/>
      <c r="K162" s="103"/>
      <c r="L162" s="89"/>
    </row>
    <row r="163" spans="1:12" ht="13" x14ac:dyDescent="0.25">
      <c r="A163" s="129" t="s">
        <v>129</v>
      </c>
      <c r="B163" s="94"/>
      <c r="C163" s="94"/>
      <c r="D163" s="94"/>
      <c r="E163" s="90" t="s">
        <v>130</v>
      </c>
      <c r="F163" s="98">
        <f t="shared" ref="F163:K163" si="28">SUM(F165,F171,F179)</f>
        <v>0</v>
      </c>
      <c r="G163" s="98">
        <f t="shared" si="28"/>
        <v>0</v>
      </c>
      <c r="H163" s="98">
        <f t="shared" si="28"/>
        <v>0</v>
      </c>
      <c r="I163" s="98">
        <f t="shared" si="28"/>
        <v>0</v>
      </c>
      <c r="J163" s="98">
        <f t="shared" si="28"/>
        <v>0</v>
      </c>
      <c r="K163" s="98">
        <f t="shared" si="28"/>
        <v>0</v>
      </c>
      <c r="L163" s="89"/>
    </row>
    <row r="164" spans="1:12" x14ac:dyDescent="0.25">
      <c r="A164" s="93"/>
      <c r="B164" s="94"/>
      <c r="C164" s="126"/>
      <c r="D164" s="94"/>
      <c r="E164" s="121"/>
      <c r="F164" s="99"/>
      <c r="G164" s="99"/>
      <c r="H164" s="99"/>
      <c r="I164" s="99"/>
      <c r="J164" s="99"/>
      <c r="K164" s="104"/>
      <c r="L164" s="89"/>
    </row>
    <row r="165" spans="1:12" ht="13" x14ac:dyDescent="0.25">
      <c r="A165" s="93"/>
      <c r="B165" s="125" t="s">
        <v>248</v>
      </c>
      <c r="C165" s="94"/>
      <c r="D165" s="94"/>
      <c r="E165" s="479" t="s">
        <v>131</v>
      </c>
      <c r="F165" s="480">
        <f t="shared" ref="F165:K165" si="29">SUM(F166:F169)</f>
        <v>0</v>
      </c>
      <c r="G165" s="480">
        <f t="shared" si="29"/>
        <v>0</v>
      </c>
      <c r="H165" s="480">
        <f t="shared" si="29"/>
        <v>0</v>
      </c>
      <c r="I165" s="480">
        <f t="shared" si="29"/>
        <v>0</v>
      </c>
      <c r="J165" s="480">
        <f t="shared" si="29"/>
        <v>0</v>
      </c>
      <c r="K165" s="480">
        <f t="shared" si="29"/>
        <v>0</v>
      </c>
      <c r="L165" s="89"/>
    </row>
    <row r="166" spans="1:12" x14ac:dyDescent="0.25">
      <c r="A166" s="93"/>
      <c r="B166" s="94"/>
      <c r="C166" s="126" t="s">
        <v>249</v>
      </c>
      <c r="D166" s="94"/>
      <c r="E166" s="479" t="s">
        <v>132</v>
      </c>
      <c r="F166" s="481">
        <v>0</v>
      </c>
      <c r="G166" s="481">
        <v>0</v>
      </c>
      <c r="H166" s="481">
        <v>0</v>
      </c>
      <c r="I166" s="481">
        <v>0</v>
      </c>
      <c r="J166" s="481">
        <v>0</v>
      </c>
      <c r="K166" s="104">
        <f>SUM(F166:J166)</f>
        <v>0</v>
      </c>
      <c r="L166" s="89"/>
    </row>
    <row r="167" spans="1:12" x14ac:dyDescent="0.25">
      <c r="A167" s="93"/>
      <c r="B167" s="94"/>
      <c r="C167" s="126" t="s">
        <v>250</v>
      </c>
      <c r="D167" s="94"/>
      <c r="E167" s="479">
        <v>175</v>
      </c>
      <c r="F167" s="481">
        <v>0</v>
      </c>
      <c r="G167" s="481">
        <v>0</v>
      </c>
      <c r="H167" s="481">
        <v>0</v>
      </c>
      <c r="I167" s="481">
        <v>0</v>
      </c>
      <c r="J167" s="481">
        <v>0</v>
      </c>
      <c r="K167" s="104">
        <f>SUM(F167:J167)</f>
        <v>0</v>
      </c>
      <c r="L167" s="89"/>
    </row>
    <row r="168" spans="1:12" x14ac:dyDescent="0.25">
      <c r="A168" s="93"/>
      <c r="B168" s="94"/>
      <c r="C168" s="126" t="s">
        <v>432</v>
      </c>
      <c r="D168" s="94"/>
      <c r="E168" s="479">
        <v>176</v>
      </c>
      <c r="F168" s="481">
        <v>0</v>
      </c>
      <c r="G168" s="481">
        <v>0</v>
      </c>
      <c r="H168" s="481">
        <v>0</v>
      </c>
      <c r="I168" s="481">
        <v>0</v>
      </c>
      <c r="J168" s="481">
        <v>0</v>
      </c>
      <c r="K168" s="104">
        <f>SUM(F168:J168)</f>
        <v>0</v>
      </c>
      <c r="L168" s="89"/>
    </row>
    <row r="169" spans="1:12" x14ac:dyDescent="0.25">
      <c r="A169" s="93"/>
      <c r="B169" s="94"/>
      <c r="C169" s="94" t="s">
        <v>251</v>
      </c>
      <c r="D169" s="94"/>
      <c r="E169" s="479" t="s">
        <v>133</v>
      </c>
      <c r="F169" s="481">
        <v>0</v>
      </c>
      <c r="G169" s="481">
        <v>0</v>
      </c>
      <c r="H169" s="481">
        <v>0</v>
      </c>
      <c r="I169" s="481">
        <v>0</v>
      </c>
      <c r="J169" s="481">
        <v>0</v>
      </c>
      <c r="K169" s="104">
        <f>SUM(F169:J169)</f>
        <v>0</v>
      </c>
      <c r="L169" s="89"/>
    </row>
    <row r="170" spans="1:12" x14ac:dyDescent="0.25">
      <c r="A170" s="93"/>
      <c r="B170" s="94"/>
      <c r="C170" s="126"/>
      <c r="D170" s="94"/>
      <c r="E170" s="479"/>
      <c r="F170" s="480"/>
      <c r="G170" s="480"/>
      <c r="H170" s="480"/>
      <c r="I170" s="480"/>
      <c r="J170" s="480"/>
      <c r="K170" s="104"/>
      <c r="L170" s="89"/>
    </row>
    <row r="171" spans="1:12" ht="13" x14ac:dyDescent="0.25">
      <c r="A171" s="93"/>
      <c r="B171" s="125" t="s">
        <v>252</v>
      </c>
      <c r="C171" s="94"/>
      <c r="D171" s="94"/>
      <c r="E171" s="479" t="s">
        <v>134</v>
      </c>
      <c r="F171" s="480">
        <f t="shared" ref="F171:K171" si="30">SUM(F172:F177)</f>
        <v>0</v>
      </c>
      <c r="G171" s="480">
        <f t="shared" si="30"/>
        <v>0</v>
      </c>
      <c r="H171" s="480">
        <f t="shared" si="30"/>
        <v>0</v>
      </c>
      <c r="I171" s="480">
        <f t="shared" si="30"/>
        <v>0</v>
      </c>
      <c r="J171" s="480">
        <f t="shared" si="30"/>
        <v>0</v>
      </c>
      <c r="K171" s="480">
        <f t="shared" si="30"/>
        <v>0</v>
      </c>
      <c r="L171" s="89"/>
    </row>
    <row r="172" spans="1:12" ht="13" x14ac:dyDescent="0.25">
      <c r="A172" s="93"/>
      <c r="B172" s="100"/>
      <c r="C172" s="94" t="s">
        <v>253</v>
      </c>
      <c r="D172" s="94"/>
      <c r="E172" s="479">
        <v>42</v>
      </c>
      <c r="F172" s="481">
        <v>0</v>
      </c>
      <c r="G172" s="481">
        <v>0</v>
      </c>
      <c r="H172" s="481">
        <v>0</v>
      </c>
      <c r="I172" s="481">
        <v>0</v>
      </c>
      <c r="J172" s="481">
        <v>0</v>
      </c>
      <c r="K172" s="104">
        <f t="shared" ref="K172:K177" si="31">SUM(F172:J172)</f>
        <v>0</v>
      </c>
      <c r="L172" s="89"/>
    </row>
    <row r="173" spans="1:12" x14ac:dyDescent="0.25">
      <c r="A173" s="93"/>
      <c r="B173" s="94"/>
      <c r="C173" s="126" t="s">
        <v>249</v>
      </c>
      <c r="D173" s="130"/>
      <c r="E173" s="479">
        <v>43</v>
      </c>
      <c r="F173" s="481">
        <v>0</v>
      </c>
      <c r="G173" s="481">
        <v>0</v>
      </c>
      <c r="H173" s="481">
        <v>0</v>
      </c>
      <c r="I173" s="481">
        <v>0</v>
      </c>
      <c r="J173" s="481">
        <v>0</v>
      </c>
      <c r="K173" s="104">
        <f t="shared" si="31"/>
        <v>0</v>
      </c>
      <c r="L173" s="89"/>
    </row>
    <row r="174" spans="1:12" x14ac:dyDescent="0.25">
      <c r="A174" s="93"/>
      <c r="B174" s="94"/>
      <c r="C174" s="126" t="s">
        <v>250</v>
      </c>
      <c r="D174" s="130"/>
      <c r="E174" s="479">
        <v>44</v>
      </c>
      <c r="F174" s="481">
        <v>0</v>
      </c>
      <c r="G174" s="481">
        <v>0</v>
      </c>
      <c r="H174" s="481">
        <v>0</v>
      </c>
      <c r="I174" s="481">
        <v>0</v>
      </c>
      <c r="J174" s="481">
        <v>0</v>
      </c>
      <c r="K174" s="104">
        <f t="shared" si="31"/>
        <v>0</v>
      </c>
      <c r="L174" s="89"/>
    </row>
    <row r="175" spans="1:12" x14ac:dyDescent="0.25">
      <c r="A175" s="93"/>
      <c r="B175" s="94"/>
      <c r="C175" s="126" t="s">
        <v>432</v>
      </c>
      <c r="D175" s="94"/>
      <c r="E175" s="479">
        <v>46</v>
      </c>
      <c r="F175" s="481">
        <v>0</v>
      </c>
      <c r="G175" s="481">
        <v>0</v>
      </c>
      <c r="H175" s="481">
        <v>0</v>
      </c>
      <c r="I175" s="481">
        <v>0</v>
      </c>
      <c r="J175" s="481">
        <v>0</v>
      </c>
      <c r="K175" s="104">
        <f t="shared" si="31"/>
        <v>0</v>
      </c>
      <c r="L175" s="89"/>
    </row>
    <row r="176" spans="1:12" x14ac:dyDescent="0.25">
      <c r="A176" s="93"/>
      <c r="B176" s="94"/>
      <c r="C176" s="94" t="s">
        <v>254</v>
      </c>
      <c r="D176" s="94"/>
      <c r="E176" s="479" t="s">
        <v>135</v>
      </c>
      <c r="F176" s="481">
        <v>0</v>
      </c>
      <c r="G176" s="481">
        <v>0</v>
      </c>
      <c r="H176" s="481">
        <v>0</v>
      </c>
      <c r="I176" s="481">
        <v>0</v>
      </c>
      <c r="J176" s="481">
        <v>0</v>
      </c>
      <c r="K176" s="104">
        <f t="shared" si="31"/>
        <v>0</v>
      </c>
      <c r="L176" s="89"/>
    </row>
    <row r="177" spans="1:12" x14ac:dyDescent="0.25">
      <c r="A177" s="93"/>
      <c r="B177" s="94"/>
      <c r="C177" s="94" t="s">
        <v>251</v>
      </c>
      <c r="D177" s="94"/>
      <c r="E177" s="479" t="s">
        <v>136</v>
      </c>
      <c r="F177" s="481">
        <v>0</v>
      </c>
      <c r="G177" s="481">
        <v>0</v>
      </c>
      <c r="H177" s="481">
        <v>0</v>
      </c>
      <c r="I177" s="481">
        <v>0</v>
      </c>
      <c r="J177" s="481">
        <v>0</v>
      </c>
      <c r="K177" s="104">
        <f t="shared" si="31"/>
        <v>0</v>
      </c>
      <c r="L177" s="89"/>
    </row>
    <row r="178" spans="1:12" x14ac:dyDescent="0.25">
      <c r="A178" s="93"/>
      <c r="B178" s="94"/>
      <c r="C178" s="94"/>
      <c r="D178" s="131"/>
      <c r="E178" s="479"/>
      <c r="F178" s="480"/>
      <c r="G178" s="480"/>
      <c r="H178" s="480"/>
      <c r="I178" s="480"/>
      <c r="J178" s="480"/>
      <c r="K178" s="104"/>
      <c r="L178" s="89"/>
    </row>
    <row r="179" spans="1:12" ht="13" x14ac:dyDescent="0.25">
      <c r="A179" s="93"/>
      <c r="B179" s="125" t="s">
        <v>61</v>
      </c>
      <c r="C179" s="94"/>
      <c r="D179" s="94"/>
      <c r="E179" s="479" t="s">
        <v>137</v>
      </c>
      <c r="F179" s="481">
        <v>0</v>
      </c>
      <c r="G179" s="481">
        <v>0</v>
      </c>
      <c r="H179" s="481">
        <v>0</v>
      </c>
      <c r="I179" s="481">
        <v>0</v>
      </c>
      <c r="J179" s="481">
        <v>0</v>
      </c>
      <c r="K179" s="104">
        <f>SUM(F179:J179)</f>
        <v>0</v>
      </c>
      <c r="L179" s="89"/>
    </row>
    <row r="180" spans="1:12" ht="13" x14ac:dyDescent="0.25">
      <c r="A180" s="93"/>
      <c r="B180" s="125"/>
      <c r="C180" s="94"/>
      <c r="D180" s="94"/>
      <c r="E180" s="479"/>
      <c r="F180" s="482"/>
      <c r="G180" s="482"/>
      <c r="H180" s="482"/>
      <c r="I180" s="482"/>
      <c r="J180" s="482"/>
      <c r="K180" s="482"/>
      <c r="L180" s="89"/>
    </row>
    <row r="181" spans="1:12" x14ac:dyDescent="0.25">
      <c r="A181" s="132"/>
      <c r="B181" s="133"/>
      <c r="C181" s="133"/>
      <c r="D181" s="133"/>
      <c r="E181" s="134"/>
      <c r="F181" s="111"/>
      <c r="G181" s="111"/>
      <c r="H181" s="111"/>
      <c r="I181" s="111"/>
      <c r="J181" s="111"/>
      <c r="K181" s="111"/>
      <c r="L181" s="89"/>
    </row>
    <row r="182" spans="1:12" x14ac:dyDescent="0.25">
      <c r="A182" s="112"/>
      <c r="B182" s="113"/>
      <c r="C182" s="113"/>
      <c r="D182" s="113"/>
      <c r="E182" s="114"/>
      <c r="F182" s="99"/>
      <c r="G182" s="99"/>
      <c r="H182" s="99"/>
      <c r="I182" s="99"/>
      <c r="J182" s="99"/>
      <c r="K182" s="99"/>
      <c r="L182" s="89"/>
    </row>
    <row r="183" spans="1:12" ht="13" x14ac:dyDescent="0.25">
      <c r="A183" s="97" t="s">
        <v>258</v>
      </c>
      <c r="B183" s="94"/>
      <c r="C183" s="94"/>
      <c r="D183" s="94"/>
      <c r="E183" s="90"/>
      <c r="F183" s="98">
        <f t="shared" ref="F183:K183" si="32">+SUM(F138,F157,F163)</f>
        <v>0</v>
      </c>
      <c r="G183" s="98">
        <f t="shared" si="32"/>
        <v>0</v>
      </c>
      <c r="H183" s="98">
        <f t="shared" si="32"/>
        <v>0</v>
      </c>
      <c r="I183" s="98">
        <f t="shared" si="32"/>
        <v>0</v>
      </c>
      <c r="J183" s="98">
        <f t="shared" si="32"/>
        <v>0</v>
      </c>
      <c r="K183" s="98">
        <f t="shared" si="32"/>
        <v>0</v>
      </c>
      <c r="L183" s="89"/>
    </row>
    <row r="184" spans="1:12" ht="13.5" thickBot="1" x14ac:dyDescent="0.3">
      <c r="A184" s="135"/>
      <c r="B184" s="116"/>
      <c r="C184" s="116"/>
      <c r="D184" s="116"/>
      <c r="E184" s="136"/>
      <c r="F184" s="137"/>
      <c r="G184" s="137"/>
      <c r="H184" s="137"/>
      <c r="I184" s="137"/>
      <c r="J184" s="137"/>
      <c r="K184" s="137"/>
      <c r="L184" s="89"/>
    </row>
    <row r="185" spans="1:12" ht="13" thickTop="1" x14ac:dyDescent="0.25">
      <c r="F185" s="138"/>
      <c r="G185" s="138"/>
      <c r="H185" s="139"/>
      <c r="I185" s="138"/>
      <c r="J185" s="138"/>
      <c r="K185" s="139"/>
    </row>
    <row r="186" spans="1:12" ht="13" x14ac:dyDescent="0.25">
      <c r="A186" s="140"/>
      <c r="B186" s="140"/>
      <c r="C186" s="140"/>
      <c r="D186" s="140"/>
      <c r="E186" s="88" t="s">
        <v>138</v>
      </c>
      <c r="F186" s="141">
        <f t="shared" ref="F186:K186" si="33">F130-F183</f>
        <v>0</v>
      </c>
      <c r="G186" s="141">
        <f t="shared" si="33"/>
        <v>0</v>
      </c>
      <c r="H186" s="141">
        <f t="shared" si="33"/>
        <v>0</v>
      </c>
      <c r="I186" s="141">
        <f t="shared" si="33"/>
        <v>0</v>
      </c>
      <c r="J186" s="141">
        <f t="shared" si="33"/>
        <v>0</v>
      </c>
      <c r="K186" s="141">
        <f t="shared" si="33"/>
        <v>0</v>
      </c>
    </row>
    <row r="188" spans="1:12" ht="13" thickBot="1" x14ac:dyDescent="0.3"/>
    <row r="189" spans="1:12" ht="13" thickBot="1" x14ac:dyDescent="0.3">
      <c r="A189" s="763" t="str">
        <f>"DELTA BOEKJAAR "&amp;TITELBLAD!$E$17&amp;" VS BOEKJAAR "&amp;TITELBLAD!E17-1</f>
        <v>DELTA BOEKJAAR 2022 VS BOEKJAAR 2021</v>
      </c>
      <c r="B189" s="764"/>
      <c r="C189" s="764"/>
      <c r="D189" s="764"/>
      <c r="E189" s="764"/>
      <c r="F189" s="764"/>
      <c r="G189" s="764"/>
      <c r="H189" s="764"/>
      <c r="I189" s="764"/>
      <c r="J189" s="764"/>
      <c r="K189" s="765"/>
      <c r="L189" s="85"/>
    </row>
    <row r="190" spans="1:12" x14ac:dyDescent="0.25">
      <c r="A190" s="84"/>
    </row>
    <row r="191" spans="1:12" ht="13" thickBot="1" x14ac:dyDescent="0.3">
      <c r="A191" s="84"/>
    </row>
    <row r="192" spans="1:12" ht="13.5" thickTop="1" x14ac:dyDescent="0.25">
      <c r="A192" s="749" t="s">
        <v>13</v>
      </c>
      <c r="B192" s="750"/>
      <c r="C192" s="750"/>
      <c r="D192" s="751"/>
      <c r="E192" s="755" t="s">
        <v>20</v>
      </c>
      <c r="F192" s="766" t="s">
        <v>140</v>
      </c>
      <c r="G192" s="767"/>
      <c r="H192" s="766" t="s">
        <v>141</v>
      </c>
      <c r="I192" s="767"/>
      <c r="J192" s="770" t="s">
        <v>108</v>
      </c>
      <c r="K192" s="487" t="s">
        <v>18</v>
      </c>
      <c r="L192" s="89"/>
    </row>
    <row r="193" spans="1:12" ht="13" x14ac:dyDescent="0.25">
      <c r="A193" s="752"/>
      <c r="B193" s="753"/>
      <c r="C193" s="753"/>
      <c r="D193" s="754"/>
      <c r="E193" s="756"/>
      <c r="F193" s="768"/>
      <c r="G193" s="769"/>
      <c r="H193" s="768"/>
      <c r="I193" s="769"/>
      <c r="J193" s="771"/>
      <c r="K193" s="488"/>
      <c r="L193" s="89"/>
    </row>
    <row r="194" spans="1:12" ht="13.5" thickBot="1" x14ac:dyDescent="0.3">
      <c r="A194" s="90"/>
      <c r="B194" s="91"/>
      <c r="C194" s="91"/>
      <c r="D194" s="91"/>
      <c r="E194" s="92"/>
      <c r="F194" s="30" t="s">
        <v>107</v>
      </c>
      <c r="G194" s="30" t="s">
        <v>108</v>
      </c>
      <c r="H194" s="30" t="s">
        <v>107</v>
      </c>
      <c r="I194" s="30" t="s">
        <v>108</v>
      </c>
      <c r="J194" s="30"/>
      <c r="K194" s="30"/>
      <c r="L194" s="89"/>
    </row>
    <row r="195" spans="1:12" ht="13" thickTop="1" x14ac:dyDescent="0.25">
      <c r="A195" s="93"/>
      <c r="B195" s="94"/>
      <c r="C195" s="94"/>
      <c r="D195" s="94"/>
      <c r="E195" s="95"/>
      <c r="F195" s="99"/>
      <c r="G195" s="99"/>
      <c r="H195" s="99"/>
      <c r="I195" s="99"/>
      <c r="J195" s="99"/>
      <c r="K195" s="99"/>
      <c r="L195" s="89"/>
    </row>
    <row r="196" spans="1:12" ht="13" x14ac:dyDescent="0.25">
      <c r="A196" s="97" t="s">
        <v>232</v>
      </c>
      <c r="B196" s="100"/>
      <c r="C196" s="94"/>
      <c r="D196" s="94"/>
      <c r="E196" s="142" t="s">
        <v>110</v>
      </c>
      <c r="F196" s="148">
        <f t="shared" ref="F196:K196" si="34">+IF(F105=0,IF(F12&lt;&gt;0,100%,0),(F12-F105)/F105)</f>
        <v>0</v>
      </c>
      <c r="G196" s="148">
        <f t="shared" si="34"/>
        <v>0</v>
      </c>
      <c r="H196" s="148">
        <f t="shared" si="34"/>
        <v>0</v>
      </c>
      <c r="I196" s="148">
        <f t="shared" si="34"/>
        <v>0</v>
      </c>
      <c r="J196" s="148">
        <f t="shared" si="34"/>
        <v>0</v>
      </c>
      <c r="K196" s="145">
        <f t="shared" si="34"/>
        <v>0</v>
      </c>
      <c r="L196" s="89"/>
    </row>
    <row r="197" spans="1:12" ht="13" x14ac:dyDescent="0.25">
      <c r="A197" s="93"/>
      <c r="B197" s="94"/>
      <c r="C197" s="94"/>
      <c r="D197" s="94"/>
      <c r="E197" s="95"/>
      <c r="F197" s="146"/>
      <c r="G197" s="146"/>
      <c r="H197" s="147"/>
      <c r="I197" s="147"/>
      <c r="J197" s="147"/>
      <c r="K197" s="147"/>
      <c r="L197" s="89"/>
    </row>
    <row r="198" spans="1:12" ht="13" x14ac:dyDescent="0.25">
      <c r="A198" s="97" t="s">
        <v>109</v>
      </c>
      <c r="B198" s="94"/>
      <c r="C198" s="94"/>
      <c r="D198" s="94"/>
      <c r="E198" s="92" t="s">
        <v>233</v>
      </c>
      <c r="F198" s="148">
        <f t="shared" ref="F198:K198" si="35">+IF(F107=0,IF(F14&lt;&gt;0,100%,0),(F14-F107)/F107)</f>
        <v>0</v>
      </c>
      <c r="G198" s="148">
        <f t="shared" si="35"/>
        <v>0</v>
      </c>
      <c r="H198" s="148">
        <f t="shared" si="35"/>
        <v>0</v>
      </c>
      <c r="I198" s="148">
        <f t="shared" si="35"/>
        <v>0</v>
      </c>
      <c r="J198" s="148">
        <f t="shared" si="35"/>
        <v>0</v>
      </c>
      <c r="K198" s="148">
        <f t="shared" si="35"/>
        <v>0</v>
      </c>
      <c r="L198" s="89"/>
    </row>
    <row r="199" spans="1:12" x14ac:dyDescent="0.25">
      <c r="A199" s="93"/>
      <c r="B199" s="94"/>
      <c r="C199" s="94"/>
      <c r="D199" s="94"/>
      <c r="E199" s="95"/>
      <c r="F199" s="146"/>
      <c r="G199" s="146"/>
      <c r="H199" s="146"/>
      <c r="I199" s="146"/>
      <c r="J199" s="146"/>
      <c r="K199" s="149"/>
      <c r="L199" s="89"/>
    </row>
    <row r="200" spans="1:12" ht="13" x14ac:dyDescent="0.25">
      <c r="A200" s="93"/>
      <c r="B200" s="100" t="s">
        <v>234</v>
      </c>
      <c r="C200" s="94"/>
      <c r="D200" s="94"/>
      <c r="E200" s="101" t="s">
        <v>111</v>
      </c>
      <c r="F200" s="146">
        <f t="shared" ref="F200:K200" si="36">+IF(F109=0,IF(F16&lt;&gt;0,100%,0),(F16-F109)/F109)</f>
        <v>0</v>
      </c>
      <c r="G200" s="146">
        <f t="shared" si="36"/>
        <v>0</v>
      </c>
      <c r="H200" s="146">
        <f t="shared" si="36"/>
        <v>0</v>
      </c>
      <c r="I200" s="146">
        <f t="shared" si="36"/>
        <v>0</v>
      </c>
      <c r="J200" s="146">
        <f t="shared" si="36"/>
        <v>0</v>
      </c>
      <c r="K200" s="150">
        <f t="shared" si="36"/>
        <v>0</v>
      </c>
      <c r="L200" s="89"/>
    </row>
    <row r="201" spans="1:12" x14ac:dyDescent="0.25">
      <c r="A201" s="93"/>
      <c r="B201" s="94"/>
      <c r="C201" s="94"/>
      <c r="D201" s="94"/>
      <c r="E201" s="95"/>
      <c r="F201" s="146"/>
      <c r="G201" s="146"/>
      <c r="H201" s="146"/>
      <c r="I201" s="146"/>
      <c r="J201" s="146"/>
      <c r="K201" s="149"/>
      <c r="L201" s="89"/>
    </row>
    <row r="202" spans="1:12" ht="13" x14ac:dyDescent="0.25">
      <c r="A202" s="93"/>
      <c r="B202" s="100" t="s">
        <v>235</v>
      </c>
      <c r="C202" s="94"/>
      <c r="D202" s="94"/>
      <c r="E202" s="101" t="s">
        <v>112</v>
      </c>
      <c r="F202" s="146">
        <f t="shared" ref="F202:K202" si="37">+IF(F111=0,IF(F18&lt;&gt;0,100%,0),(F18-F111)/F111)</f>
        <v>0</v>
      </c>
      <c r="G202" s="146">
        <f t="shared" si="37"/>
        <v>0</v>
      </c>
      <c r="H202" s="146">
        <f t="shared" si="37"/>
        <v>0</v>
      </c>
      <c r="I202" s="146">
        <f t="shared" si="37"/>
        <v>0</v>
      </c>
      <c r="J202" s="146">
        <f t="shared" si="37"/>
        <v>0</v>
      </c>
      <c r="K202" s="150">
        <f t="shared" si="37"/>
        <v>0</v>
      </c>
      <c r="L202" s="89"/>
    </row>
    <row r="203" spans="1:12" x14ac:dyDescent="0.25">
      <c r="A203" s="93"/>
      <c r="B203" s="94"/>
      <c r="C203" s="94"/>
      <c r="D203" s="94"/>
      <c r="E203" s="95"/>
      <c r="F203" s="146"/>
      <c r="G203" s="146"/>
      <c r="H203" s="146"/>
      <c r="I203" s="146"/>
      <c r="J203" s="146"/>
      <c r="K203" s="149"/>
      <c r="L203" s="89"/>
    </row>
    <row r="204" spans="1:12" ht="13" x14ac:dyDescent="0.25">
      <c r="A204" s="93"/>
      <c r="B204" s="100" t="s">
        <v>236</v>
      </c>
      <c r="C204" s="94"/>
      <c r="D204" s="105"/>
      <c r="E204" s="101" t="s">
        <v>113</v>
      </c>
      <c r="F204" s="146">
        <f t="shared" ref="F204:K204" si="38">+IF(F113=0,IF(F20&lt;&gt;0,100%,0),(F20-F113)/F113)</f>
        <v>0</v>
      </c>
      <c r="G204" s="146">
        <f t="shared" si="38"/>
        <v>0</v>
      </c>
      <c r="H204" s="146">
        <f t="shared" si="38"/>
        <v>0</v>
      </c>
      <c r="I204" s="146">
        <f t="shared" si="38"/>
        <v>0</v>
      </c>
      <c r="J204" s="146">
        <f t="shared" si="38"/>
        <v>0</v>
      </c>
      <c r="K204" s="150">
        <f t="shared" si="38"/>
        <v>0</v>
      </c>
      <c r="L204" s="89"/>
    </row>
    <row r="205" spans="1:12" x14ac:dyDescent="0.25">
      <c r="A205" s="93"/>
      <c r="B205" s="94"/>
      <c r="C205" s="94"/>
      <c r="D205" s="94"/>
      <c r="E205" s="95"/>
      <c r="F205" s="146"/>
      <c r="G205" s="146"/>
      <c r="H205" s="146"/>
      <c r="I205" s="146"/>
      <c r="J205" s="146"/>
      <c r="K205" s="149"/>
      <c r="L205" s="89"/>
    </row>
    <row r="206" spans="1:12" ht="13" x14ac:dyDescent="0.25">
      <c r="A206" s="97" t="s">
        <v>114</v>
      </c>
      <c r="B206" s="94"/>
      <c r="C206" s="94"/>
      <c r="D206" s="94"/>
      <c r="E206" s="92" t="s">
        <v>115</v>
      </c>
      <c r="F206" s="148">
        <f t="shared" ref="F206:K206" si="39">+IF(F115=0,IF(F22&lt;&gt;0,100%,0),(F22-F115)/F115)</f>
        <v>0</v>
      </c>
      <c r="G206" s="148">
        <f t="shared" si="39"/>
        <v>0</v>
      </c>
      <c r="H206" s="148">
        <f t="shared" si="39"/>
        <v>0</v>
      </c>
      <c r="I206" s="148">
        <f t="shared" si="39"/>
        <v>0</v>
      </c>
      <c r="J206" s="148">
        <f t="shared" si="39"/>
        <v>0</v>
      </c>
      <c r="K206" s="148">
        <f t="shared" si="39"/>
        <v>0</v>
      </c>
      <c r="L206" s="89"/>
    </row>
    <row r="207" spans="1:12" x14ac:dyDescent="0.25">
      <c r="A207" s="93"/>
      <c r="B207" s="94"/>
      <c r="C207" s="94"/>
      <c r="D207" s="94"/>
      <c r="E207" s="95"/>
      <c r="F207" s="146"/>
      <c r="G207" s="146"/>
      <c r="H207" s="146"/>
      <c r="I207" s="146"/>
      <c r="J207" s="146"/>
      <c r="K207" s="149"/>
      <c r="L207" s="89"/>
    </row>
    <row r="208" spans="1:12" ht="13" x14ac:dyDescent="0.25">
      <c r="A208" s="93"/>
      <c r="B208" s="100" t="s">
        <v>237</v>
      </c>
      <c r="C208" s="94"/>
      <c r="D208" s="94"/>
      <c r="E208" s="101" t="s">
        <v>116</v>
      </c>
      <c r="F208" s="146">
        <f t="shared" ref="F208:K208" si="40">+IF(F117=0,IF(F24&lt;&gt;0,100%,0),(F24-F117)/F117)</f>
        <v>0</v>
      </c>
      <c r="G208" s="146">
        <f t="shared" si="40"/>
        <v>0</v>
      </c>
      <c r="H208" s="146">
        <f t="shared" si="40"/>
        <v>0</v>
      </c>
      <c r="I208" s="146">
        <f t="shared" si="40"/>
        <v>0</v>
      </c>
      <c r="J208" s="146">
        <f t="shared" si="40"/>
        <v>0</v>
      </c>
      <c r="K208" s="150">
        <f t="shared" si="40"/>
        <v>0</v>
      </c>
      <c r="L208" s="89"/>
    </row>
    <row r="209" spans="1:12" x14ac:dyDescent="0.25">
      <c r="A209" s="93"/>
      <c r="B209" s="94"/>
      <c r="C209" s="94"/>
      <c r="D209" s="94"/>
      <c r="E209" s="95"/>
      <c r="F209" s="146"/>
      <c r="G209" s="146"/>
      <c r="H209" s="146"/>
      <c r="I209" s="146"/>
      <c r="J209" s="146"/>
      <c r="K209" s="149"/>
      <c r="L209" s="89"/>
    </row>
    <row r="210" spans="1:12" ht="13" x14ac:dyDescent="0.25">
      <c r="A210" s="93"/>
      <c r="B210" s="100" t="s">
        <v>238</v>
      </c>
      <c r="C210" s="94"/>
      <c r="D210" s="94"/>
      <c r="E210" s="101" t="s">
        <v>117</v>
      </c>
      <c r="F210" s="146">
        <f t="shared" ref="F210:K210" si="41">+IF(F119=0,IF(F26&lt;&gt;0,100%,0),(F26-F119)/F119)</f>
        <v>0</v>
      </c>
      <c r="G210" s="146">
        <f t="shared" si="41"/>
        <v>0</v>
      </c>
      <c r="H210" s="146">
        <f t="shared" si="41"/>
        <v>0</v>
      </c>
      <c r="I210" s="146">
        <f t="shared" si="41"/>
        <v>0</v>
      </c>
      <c r="J210" s="146">
        <f t="shared" si="41"/>
        <v>0</v>
      </c>
      <c r="K210" s="150">
        <f t="shared" si="41"/>
        <v>0</v>
      </c>
      <c r="L210" s="89"/>
    </row>
    <row r="211" spans="1:12" x14ac:dyDescent="0.25">
      <c r="A211" s="93"/>
      <c r="B211" s="94"/>
      <c r="C211" s="94"/>
      <c r="D211" s="94"/>
      <c r="E211" s="95"/>
      <c r="F211" s="146"/>
      <c r="G211" s="146"/>
      <c r="H211" s="146"/>
      <c r="I211" s="146"/>
      <c r="J211" s="146"/>
      <c r="K211" s="149"/>
      <c r="L211" s="89"/>
    </row>
    <row r="212" spans="1:12" ht="13" x14ac:dyDescent="0.25">
      <c r="A212" s="93"/>
      <c r="B212" s="100" t="s">
        <v>239</v>
      </c>
      <c r="C212" s="94"/>
      <c r="D212" s="94"/>
      <c r="E212" s="101" t="s">
        <v>118</v>
      </c>
      <c r="F212" s="146">
        <f t="shared" ref="F212:K212" si="42">+IF(F121=0,IF(F28&lt;&gt;0,100%,0),(F28-F121)/F121)</f>
        <v>0</v>
      </c>
      <c r="G212" s="146">
        <f t="shared" si="42"/>
        <v>0</v>
      </c>
      <c r="H212" s="146">
        <f t="shared" si="42"/>
        <v>0</v>
      </c>
      <c r="I212" s="146">
        <f t="shared" si="42"/>
        <v>0</v>
      </c>
      <c r="J212" s="146">
        <f t="shared" si="42"/>
        <v>0</v>
      </c>
      <c r="K212" s="150">
        <f t="shared" si="42"/>
        <v>0</v>
      </c>
      <c r="L212" s="89"/>
    </row>
    <row r="213" spans="1:12" x14ac:dyDescent="0.25">
      <c r="A213" s="93"/>
      <c r="B213" s="94"/>
      <c r="C213" s="94"/>
      <c r="D213" s="94"/>
      <c r="E213" s="95"/>
      <c r="F213" s="146"/>
      <c r="G213" s="146"/>
      <c r="H213" s="146"/>
      <c r="I213" s="146"/>
      <c r="J213" s="146"/>
      <c r="K213" s="149"/>
      <c r="L213" s="89"/>
    </row>
    <row r="214" spans="1:12" ht="13" x14ac:dyDescent="0.25">
      <c r="A214" s="93"/>
      <c r="B214" s="100" t="s">
        <v>240</v>
      </c>
      <c r="C214" s="94"/>
      <c r="D214" s="94"/>
      <c r="E214" s="101" t="s">
        <v>119</v>
      </c>
      <c r="F214" s="146">
        <f t="shared" ref="F214:K214" si="43">+IF(F123=0,IF(F30&lt;&gt;0,100%,0),(F30-F123)/F123)</f>
        <v>0</v>
      </c>
      <c r="G214" s="146">
        <f t="shared" si="43"/>
        <v>0</v>
      </c>
      <c r="H214" s="146">
        <f t="shared" si="43"/>
        <v>0</v>
      </c>
      <c r="I214" s="146">
        <f t="shared" si="43"/>
        <v>0</v>
      </c>
      <c r="J214" s="146">
        <f t="shared" si="43"/>
        <v>0</v>
      </c>
      <c r="K214" s="150">
        <f t="shared" si="43"/>
        <v>0</v>
      </c>
      <c r="L214" s="89"/>
    </row>
    <row r="215" spans="1:12" x14ac:dyDescent="0.25">
      <c r="A215" s="93"/>
      <c r="B215" s="94"/>
      <c r="C215" s="94"/>
      <c r="D215" s="94"/>
      <c r="E215" s="95"/>
      <c r="F215" s="146"/>
      <c r="G215" s="146"/>
      <c r="H215" s="146"/>
      <c r="I215" s="146"/>
      <c r="J215" s="146"/>
      <c r="K215" s="149"/>
      <c r="L215" s="89"/>
    </row>
    <row r="216" spans="1:12" ht="13" x14ac:dyDescent="0.25">
      <c r="A216" s="93"/>
      <c r="B216" s="106" t="s">
        <v>241</v>
      </c>
      <c r="C216" s="94"/>
      <c r="D216" s="94"/>
      <c r="E216" s="107" t="s">
        <v>120</v>
      </c>
      <c r="F216" s="146">
        <f t="shared" ref="F216:K216" si="44">+IF(F125=0,IF(F32&lt;&gt;0,100%,0),(F32-F125)/F125)</f>
        <v>0</v>
      </c>
      <c r="G216" s="146">
        <f t="shared" si="44"/>
        <v>0</v>
      </c>
      <c r="H216" s="146">
        <f t="shared" si="44"/>
        <v>0</v>
      </c>
      <c r="I216" s="146">
        <f t="shared" si="44"/>
        <v>0</v>
      </c>
      <c r="J216" s="146">
        <f t="shared" si="44"/>
        <v>0</v>
      </c>
      <c r="K216" s="150">
        <f t="shared" si="44"/>
        <v>0</v>
      </c>
      <c r="L216" s="89"/>
    </row>
    <row r="217" spans="1:12" ht="13" x14ac:dyDescent="0.25">
      <c r="A217" s="93"/>
      <c r="B217" s="106"/>
      <c r="C217" s="94"/>
      <c r="D217" s="94"/>
      <c r="E217" s="108"/>
      <c r="F217" s="151"/>
      <c r="G217" s="151"/>
      <c r="H217" s="151"/>
      <c r="I217" s="151"/>
      <c r="J217" s="151"/>
      <c r="K217" s="152"/>
      <c r="L217" s="89"/>
    </row>
    <row r="218" spans="1:12" ht="13" x14ac:dyDescent="0.25">
      <c r="A218" s="93"/>
      <c r="B218" s="100" t="s">
        <v>61</v>
      </c>
      <c r="C218" s="94"/>
      <c r="D218" s="94"/>
      <c r="E218" s="101" t="s">
        <v>121</v>
      </c>
      <c r="F218" s="146">
        <f t="shared" ref="F218:K218" si="45">+IF(F127=0,IF(F34&lt;&gt;0,100%,0),(F34-F127)/F127)</f>
        <v>0</v>
      </c>
      <c r="G218" s="146">
        <f t="shared" si="45"/>
        <v>0</v>
      </c>
      <c r="H218" s="146">
        <f t="shared" si="45"/>
        <v>0</v>
      </c>
      <c r="I218" s="146">
        <f t="shared" si="45"/>
        <v>0</v>
      </c>
      <c r="J218" s="146">
        <f t="shared" si="45"/>
        <v>0</v>
      </c>
      <c r="K218" s="150">
        <f t="shared" si="45"/>
        <v>0</v>
      </c>
      <c r="L218" s="89"/>
    </row>
    <row r="219" spans="1:12" x14ac:dyDescent="0.25">
      <c r="A219" s="93"/>
      <c r="B219" s="94"/>
      <c r="C219" s="94"/>
      <c r="D219" s="94"/>
      <c r="E219" s="95"/>
      <c r="F219" s="153"/>
      <c r="G219" s="153"/>
      <c r="H219" s="153"/>
      <c r="I219" s="153"/>
      <c r="J219" s="153"/>
      <c r="K219" s="153"/>
      <c r="L219" s="89"/>
    </row>
    <row r="220" spans="1:12" x14ac:dyDescent="0.25">
      <c r="A220" s="112"/>
      <c r="B220" s="113"/>
      <c r="C220" s="113"/>
      <c r="D220" s="113"/>
      <c r="E220" s="114"/>
      <c r="F220" s="146"/>
      <c r="G220" s="146"/>
      <c r="H220" s="146"/>
      <c r="I220" s="146"/>
      <c r="J220" s="146"/>
      <c r="K220" s="146"/>
      <c r="L220" s="89"/>
    </row>
    <row r="221" spans="1:12" ht="13" x14ac:dyDescent="0.25">
      <c r="A221" s="97" t="s">
        <v>259</v>
      </c>
      <c r="B221" s="94"/>
      <c r="C221" s="94"/>
      <c r="D221" s="94"/>
      <c r="E221" s="92"/>
      <c r="F221" s="148">
        <f t="shared" ref="F221:K221" si="46">+IF(F130=0,IF(F37&lt;&gt;0,100%,0),(F37-F130)/F130)</f>
        <v>0</v>
      </c>
      <c r="G221" s="148">
        <f t="shared" si="46"/>
        <v>0</v>
      </c>
      <c r="H221" s="148">
        <f t="shared" si="46"/>
        <v>0</v>
      </c>
      <c r="I221" s="148">
        <f t="shared" si="46"/>
        <v>0</v>
      </c>
      <c r="J221" s="148">
        <f t="shared" si="46"/>
        <v>0</v>
      </c>
      <c r="K221" s="148">
        <f t="shared" si="46"/>
        <v>0</v>
      </c>
      <c r="L221" s="89"/>
    </row>
    <row r="222" spans="1:12" ht="13.5" thickBot="1" x14ac:dyDescent="0.3">
      <c r="A222" s="115"/>
      <c r="B222" s="116"/>
      <c r="C222" s="116"/>
      <c r="D222" s="117"/>
      <c r="E222" s="118"/>
      <c r="F222" s="154"/>
      <c r="G222" s="154"/>
      <c r="H222" s="154"/>
      <c r="I222" s="154"/>
      <c r="J222" s="154"/>
      <c r="K222" s="154"/>
      <c r="L222" s="89"/>
    </row>
    <row r="223" spans="1:12" ht="13" thickTop="1" x14ac:dyDescent="0.25">
      <c r="F223" s="155"/>
      <c r="G223" s="155"/>
      <c r="H223" s="155"/>
      <c r="I223" s="155"/>
      <c r="J223" s="155"/>
      <c r="K223" s="155"/>
      <c r="L223" s="89"/>
    </row>
    <row r="224" spans="1:12" ht="13" thickBot="1" x14ac:dyDescent="0.3">
      <c r="F224" s="155"/>
      <c r="G224" s="155"/>
      <c r="H224" s="155"/>
      <c r="I224" s="155"/>
      <c r="J224" s="155"/>
      <c r="K224" s="155"/>
      <c r="L224" s="89"/>
    </row>
    <row r="225" spans="1:12" ht="13.5" thickTop="1" x14ac:dyDescent="0.25">
      <c r="A225" s="749" t="s">
        <v>16</v>
      </c>
      <c r="B225" s="750"/>
      <c r="C225" s="750"/>
      <c r="D225" s="751"/>
      <c r="E225" s="755" t="s">
        <v>122</v>
      </c>
      <c r="F225" s="757" t="s">
        <v>140</v>
      </c>
      <c r="G225" s="758"/>
      <c r="H225" s="757" t="s">
        <v>141</v>
      </c>
      <c r="I225" s="758"/>
      <c r="J225" s="761" t="s">
        <v>108</v>
      </c>
      <c r="K225" s="485" t="s">
        <v>18</v>
      </c>
      <c r="L225" s="89"/>
    </row>
    <row r="226" spans="1:12" ht="13" x14ac:dyDescent="0.25">
      <c r="A226" s="752"/>
      <c r="B226" s="753"/>
      <c r="C226" s="753"/>
      <c r="D226" s="754"/>
      <c r="E226" s="756"/>
      <c r="F226" s="759"/>
      <c r="G226" s="760"/>
      <c r="H226" s="759"/>
      <c r="I226" s="760"/>
      <c r="J226" s="762"/>
      <c r="K226" s="486"/>
      <c r="L226" s="89"/>
    </row>
    <row r="227" spans="1:12" ht="13.5" thickBot="1" x14ac:dyDescent="0.3">
      <c r="A227" s="90"/>
      <c r="B227" s="91"/>
      <c r="C227" s="91"/>
      <c r="D227" s="91"/>
      <c r="E227" s="90"/>
      <c r="F227" s="156" t="s">
        <v>107</v>
      </c>
      <c r="G227" s="156" t="s">
        <v>108</v>
      </c>
      <c r="H227" s="156" t="s">
        <v>107</v>
      </c>
      <c r="I227" s="156" t="s">
        <v>108</v>
      </c>
      <c r="J227" s="156"/>
      <c r="K227" s="156"/>
      <c r="L227" s="89"/>
    </row>
    <row r="228" spans="1:12" ht="13" thickTop="1" x14ac:dyDescent="0.25">
      <c r="A228" s="93"/>
      <c r="B228" s="94"/>
      <c r="C228" s="94"/>
      <c r="D228" s="94"/>
      <c r="E228" s="121"/>
      <c r="F228" s="157"/>
      <c r="G228" s="157"/>
      <c r="H228" s="157"/>
      <c r="I228" s="157"/>
      <c r="J228" s="157"/>
      <c r="K228" s="157"/>
      <c r="L228" s="89"/>
    </row>
    <row r="229" spans="1:12" ht="13" x14ac:dyDescent="0.25">
      <c r="A229" s="97" t="s">
        <v>123</v>
      </c>
      <c r="B229" s="94"/>
      <c r="C229" s="94"/>
      <c r="D229" s="94"/>
      <c r="E229" s="123" t="s">
        <v>124</v>
      </c>
      <c r="F229" s="148">
        <f t="shared" ref="F229:K229" si="47">+IF(F138=0,IF(F45&lt;&gt;0,100%,0),(F45-F138)/F138)</f>
        <v>0</v>
      </c>
      <c r="G229" s="148">
        <f t="shared" si="47"/>
        <v>0</v>
      </c>
      <c r="H229" s="148">
        <f t="shared" si="47"/>
        <v>0</v>
      </c>
      <c r="I229" s="148">
        <f t="shared" si="47"/>
        <v>0</v>
      </c>
      <c r="J229" s="148">
        <f t="shared" si="47"/>
        <v>0</v>
      </c>
      <c r="K229" s="148">
        <f t="shared" si="47"/>
        <v>0</v>
      </c>
      <c r="L229" s="89"/>
    </row>
    <row r="230" spans="1:12" x14ac:dyDescent="0.25">
      <c r="A230" s="93"/>
      <c r="B230" s="94"/>
      <c r="C230" s="94"/>
      <c r="D230" s="94"/>
      <c r="E230" s="124"/>
      <c r="F230" s="146"/>
      <c r="G230" s="146"/>
      <c r="H230" s="146"/>
      <c r="I230" s="146"/>
      <c r="J230" s="146"/>
      <c r="K230" s="146"/>
      <c r="L230" s="89"/>
    </row>
    <row r="231" spans="1:12" ht="13" x14ac:dyDescent="0.25">
      <c r="A231" s="93"/>
      <c r="B231" s="100" t="s">
        <v>242</v>
      </c>
      <c r="C231" s="94"/>
      <c r="D231" s="94"/>
      <c r="E231" s="124" t="s">
        <v>125</v>
      </c>
      <c r="F231" s="146">
        <f t="shared" ref="F231:K231" si="48">+IF(F140=0,IF(F47&lt;&gt;0,100%,0),(F47-F140)/F140)</f>
        <v>0</v>
      </c>
      <c r="G231" s="146">
        <f t="shared" si="48"/>
        <v>0</v>
      </c>
      <c r="H231" s="146">
        <f t="shared" si="48"/>
        <v>0</v>
      </c>
      <c r="I231" s="146">
        <f t="shared" si="48"/>
        <v>0</v>
      </c>
      <c r="J231" s="146">
        <f t="shared" si="48"/>
        <v>0</v>
      </c>
      <c r="K231" s="150">
        <f t="shared" si="48"/>
        <v>0</v>
      </c>
      <c r="L231" s="89"/>
    </row>
    <row r="232" spans="1:12" ht="13" x14ac:dyDescent="0.25">
      <c r="A232" s="93"/>
      <c r="B232" s="100"/>
      <c r="C232" s="126" t="s">
        <v>425</v>
      </c>
      <c r="D232" s="94"/>
      <c r="E232" s="121">
        <v>110</v>
      </c>
      <c r="F232" s="146">
        <f t="shared" ref="F232:K232" si="49">+IF(F141=0,IF(F48&lt;&gt;0,100%,0),(F48-F141)/F141)</f>
        <v>0</v>
      </c>
      <c r="G232" s="146">
        <f t="shared" si="49"/>
        <v>0</v>
      </c>
      <c r="H232" s="146">
        <f t="shared" si="49"/>
        <v>0</v>
      </c>
      <c r="I232" s="146">
        <f t="shared" si="49"/>
        <v>0</v>
      </c>
      <c r="J232" s="146">
        <f t="shared" si="49"/>
        <v>0</v>
      </c>
      <c r="K232" s="150">
        <f t="shared" si="49"/>
        <v>0</v>
      </c>
      <c r="L232" s="89"/>
    </row>
    <row r="233" spans="1:12" ht="13" x14ac:dyDescent="0.25">
      <c r="A233" s="93"/>
      <c r="B233" s="100"/>
      <c r="C233" s="126" t="s">
        <v>426</v>
      </c>
      <c r="D233" s="94"/>
      <c r="E233" s="121">
        <v>111</v>
      </c>
      <c r="F233" s="146">
        <f t="shared" ref="F233:K233" si="50">+IF(F142=0,IF(F49&lt;&gt;0,100%,0),(F49-F142)/F142)</f>
        <v>0</v>
      </c>
      <c r="G233" s="146">
        <f t="shared" si="50"/>
        <v>0</v>
      </c>
      <c r="H233" s="146">
        <f t="shared" si="50"/>
        <v>0</v>
      </c>
      <c r="I233" s="146">
        <f t="shared" si="50"/>
        <v>0</v>
      </c>
      <c r="J233" s="146">
        <f t="shared" si="50"/>
        <v>0</v>
      </c>
      <c r="K233" s="150">
        <f t="shared" si="50"/>
        <v>0</v>
      </c>
      <c r="L233" s="89"/>
    </row>
    <row r="234" spans="1:12" ht="13" x14ac:dyDescent="0.25">
      <c r="A234" s="93"/>
      <c r="B234" s="100"/>
      <c r="C234" s="94"/>
      <c r="D234" s="94"/>
      <c r="E234" s="124"/>
      <c r="F234" s="146"/>
      <c r="G234" s="146"/>
      <c r="H234" s="146"/>
      <c r="I234" s="146"/>
      <c r="J234" s="146"/>
      <c r="K234" s="149"/>
      <c r="L234" s="89"/>
    </row>
    <row r="235" spans="1:12" ht="13" x14ac:dyDescent="0.25">
      <c r="A235" s="93"/>
      <c r="B235" s="125" t="s">
        <v>243</v>
      </c>
      <c r="C235" s="126"/>
      <c r="D235" s="94"/>
      <c r="E235" s="124" t="s">
        <v>126</v>
      </c>
      <c r="F235" s="146">
        <f t="shared" ref="F235:K235" si="51">+IF(F144=0,IF(F51&lt;&gt;0,100%,0),(F51-F144)/F144)</f>
        <v>0</v>
      </c>
      <c r="G235" s="146">
        <f t="shared" si="51"/>
        <v>0</v>
      </c>
      <c r="H235" s="146">
        <f t="shared" si="51"/>
        <v>0</v>
      </c>
      <c r="I235" s="146">
        <f t="shared" si="51"/>
        <v>0</v>
      </c>
      <c r="J235" s="146">
        <f t="shared" si="51"/>
        <v>0</v>
      </c>
      <c r="K235" s="150">
        <f t="shared" si="51"/>
        <v>0</v>
      </c>
      <c r="L235" s="89"/>
    </row>
    <row r="236" spans="1:12" x14ac:dyDescent="0.25">
      <c r="A236" s="93"/>
      <c r="B236" s="94"/>
      <c r="C236" s="126"/>
      <c r="D236" s="105"/>
      <c r="E236" s="124"/>
      <c r="F236" s="146"/>
      <c r="G236" s="146"/>
      <c r="H236" s="146"/>
      <c r="I236" s="146"/>
      <c r="J236" s="146"/>
      <c r="K236" s="149"/>
      <c r="L236" s="89"/>
    </row>
    <row r="237" spans="1:12" ht="13" x14ac:dyDescent="0.25">
      <c r="A237" s="93"/>
      <c r="B237" s="125" t="s">
        <v>244</v>
      </c>
      <c r="C237" s="126"/>
      <c r="D237" s="105"/>
      <c r="E237" s="124" t="s">
        <v>127</v>
      </c>
      <c r="F237" s="146">
        <f t="shared" ref="F237:K237" si="52">+IF(F146=0,IF(F53&lt;&gt;0,100%,0),(F53-F146)/F146)</f>
        <v>0</v>
      </c>
      <c r="G237" s="146">
        <f t="shared" si="52"/>
        <v>0</v>
      </c>
      <c r="H237" s="146">
        <f t="shared" si="52"/>
        <v>0</v>
      </c>
      <c r="I237" s="146">
        <f t="shared" si="52"/>
        <v>0</v>
      </c>
      <c r="J237" s="146">
        <f t="shared" si="52"/>
        <v>0</v>
      </c>
      <c r="K237" s="150">
        <f t="shared" si="52"/>
        <v>0</v>
      </c>
      <c r="L237" s="89"/>
    </row>
    <row r="238" spans="1:12" ht="13" x14ac:dyDescent="0.25">
      <c r="A238" s="93"/>
      <c r="B238" s="125"/>
      <c r="C238" s="126" t="s">
        <v>427</v>
      </c>
      <c r="D238" s="94"/>
      <c r="E238" s="121" t="s">
        <v>430</v>
      </c>
      <c r="F238" s="146">
        <f t="shared" ref="F238:K238" si="53">+IF(F147=0,IF(F54&lt;&gt;0,100%,0),(F54-F147)/F147)</f>
        <v>0</v>
      </c>
      <c r="G238" s="146">
        <f t="shared" si="53"/>
        <v>0</v>
      </c>
      <c r="H238" s="146">
        <f t="shared" si="53"/>
        <v>0</v>
      </c>
      <c r="I238" s="146">
        <f t="shared" si="53"/>
        <v>0</v>
      </c>
      <c r="J238" s="146">
        <f t="shared" si="53"/>
        <v>0</v>
      </c>
      <c r="K238" s="150">
        <f t="shared" si="53"/>
        <v>0</v>
      </c>
      <c r="L238" s="89"/>
    </row>
    <row r="239" spans="1:12" ht="13" x14ac:dyDescent="0.25">
      <c r="A239" s="93"/>
      <c r="B239" s="125"/>
      <c r="C239" s="126" t="s">
        <v>428</v>
      </c>
      <c r="D239" s="94"/>
      <c r="E239" s="121">
        <v>132</v>
      </c>
      <c r="F239" s="146">
        <f t="shared" ref="F239:K239" si="54">+IF(F148=0,IF(F55&lt;&gt;0,100%,0),(F55-F148)/F148)</f>
        <v>0</v>
      </c>
      <c r="G239" s="146">
        <f t="shared" si="54"/>
        <v>0</v>
      </c>
      <c r="H239" s="146">
        <f t="shared" si="54"/>
        <v>0</v>
      </c>
      <c r="I239" s="146">
        <f t="shared" si="54"/>
        <v>0</v>
      </c>
      <c r="J239" s="146">
        <f t="shared" si="54"/>
        <v>0</v>
      </c>
      <c r="K239" s="150">
        <f t="shared" si="54"/>
        <v>0</v>
      </c>
      <c r="L239" s="89"/>
    </row>
    <row r="240" spans="1:12" ht="13" x14ac:dyDescent="0.25">
      <c r="A240" s="93"/>
      <c r="B240" s="125"/>
      <c r="C240" s="126" t="s">
        <v>429</v>
      </c>
      <c r="D240" s="94"/>
      <c r="E240" s="121">
        <v>133</v>
      </c>
      <c r="F240" s="146">
        <f t="shared" ref="F240:K240" si="55">+IF(F149=0,IF(F56&lt;&gt;0,100%,0),(F56-F149)/F149)</f>
        <v>0</v>
      </c>
      <c r="G240" s="146">
        <f t="shared" si="55"/>
        <v>0</v>
      </c>
      <c r="H240" s="146">
        <f t="shared" si="55"/>
        <v>0</v>
      </c>
      <c r="I240" s="146">
        <f t="shared" si="55"/>
        <v>0</v>
      </c>
      <c r="J240" s="146">
        <f t="shared" si="55"/>
        <v>0</v>
      </c>
      <c r="K240" s="150">
        <f t="shared" si="55"/>
        <v>0</v>
      </c>
      <c r="L240" s="89"/>
    </row>
    <row r="241" spans="1:12" ht="13" x14ac:dyDescent="0.25">
      <c r="A241" s="93"/>
      <c r="B241" s="100"/>
      <c r="C241" s="94"/>
      <c r="D241" s="105"/>
      <c r="E241" s="124"/>
      <c r="F241" s="146"/>
      <c r="G241" s="146"/>
      <c r="H241" s="146"/>
      <c r="I241" s="146"/>
      <c r="J241" s="146"/>
      <c r="K241" s="149"/>
      <c r="L241" s="89"/>
    </row>
    <row r="242" spans="1:12" ht="13" x14ac:dyDescent="0.25">
      <c r="A242" s="93"/>
      <c r="B242" s="100" t="s">
        <v>245</v>
      </c>
      <c r="C242" s="94"/>
      <c r="D242" s="105"/>
      <c r="E242" s="124">
        <v>14</v>
      </c>
      <c r="F242" s="146">
        <f t="shared" ref="F242:K242" si="56">+IF(F151=0,IF(F58&lt;&gt;0,100%,0),(F58-F151)/F151)</f>
        <v>0</v>
      </c>
      <c r="G242" s="146">
        <f t="shared" si="56"/>
        <v>0</v>
      </c>
      <c r="H242" s="146">
        <f t="shared" si="56"/>
        <v>0</v>
      </c>
      <c r="I242" s="146">
        <f t="shared" si="56"/>
        <v>0</v>
      </c>
      <c r="J242" s="146">
        <f t="shared" si="56"/>
        <v>0</v>
      </c>
      <c r="K242" s="150">
        <f t="shared" si="56"/>
        <v>0</v>
      </c>
      <c r="L242" s="89"/>
    </row>
    <row r="243" spans="1:12" ht="13" x14ac:dyDescent="0.25">
      <c r="A243" s="93"/>
      <c r="B243" s="100"/>
      <c r="C243" s="94"/>
      <c r="D243" s="105"/>
      <c r="E243" s="124"/>
      <c r="F243" s="158"/>
      <c r="G243" s="158"/>
      <c r="H243" s="158"/>
      <c r="I243" s="158"/>
      <c r="J243" s="158"/>
      <c r="K243" s="150"/>
      <c r="L243" s="89"/>
    </row>
    <row r="244" spans="1:12" ht="13" x14ac:dyDescent="0.25">
      <c r="A244" s="93"/>
      <c r="B244" s="100" t="s">
        <v>246</v>
      </c>
      <c r="C244" s="94"/>
      <c r="D244" s="105"/>
      <c r="E244" s="124">
        <v>15</v>
      </c>
      <c r="F244" s="146">
        <f t="shared" ref="F244:K244" si="57">+IF(F153=0,IF(F60&lt;&gt;0,100%,0),(F60-F153)/F153)</f>
        <v>0</v>
      </c>
      <c r="G244" s="146">
        <f t="shared" si="57"/>
        <v>0</v>
      </c>
      <c r="H244" s="146">
        <f t="shared" si="57"/>
        <v>0</v>
      </c>
      <c r="I244" s="146">
        <f t="shared" si="57"/>
        <v>0</v>
      </c>
      <c r="J244" s="146">
        <f t="shared" si="57"/>
        <v>0</v>
      </c>
      <c r="K244" s="150">
        <f t="shared" si="57"/>
        <v>0</v>
      </c>
      <c r="L244" s="89"/>
    </row>
    <row r="245" spans="1:12" ht="13" x14ac:dyDescent="0.25">
      <c r="A245" s="93"/>
      <c r="B245" s="100"/>
      <c r="C245" s="94"/>
      <c r="D245" s="105"/>
      <c r="E245" s="124"/>
      <c r="F245" s="158"/>
      <c r="G245" s="158"/>
      <c r="H245" s="158"/>
      <c r="I245" s="158"/>
      <c r="J245" s="158"/>
      <c r="K245" s="150"/>
      <c r="L245" s="89"/>
    </row>
    <row r="246" spans="1:12" ht="27.65" customHeight="1" x14ac:dyDescent="0.25">
      <c r="A246" s="93"/>
      <c r="B246" s="747" t="s">
        <v>260</v>
      </c>
      <c r="C246" s="747"/>
      <c r="D246" s="748"/>
      <c r="E246" s="124">
        <v>19</v>
      </c>
      <c r="F246" s="146">
        <f t="shared" ref="F246:K246" si="58">+IF(F155=0,IF(F62&lt;&gt;0,100%,0),(F62-F155)/F155)</f>
        <v>0</v>
      </c>
      <c r="G246" s="146">
        <f t="shared" si="58"/>
        <v>0</v>
      </c>
      <c r="H246" s="146">
        <f t="shared" si="58"/>
        <v>0</v>
      </c>
      <c r="I246" s="146">
        <f t="shared" si="58"/>
        <v>0</v>
      </c>
      <c r="J246" s="146">
        <f t="shared" si="58"/>
        <v>0</v>
      </c>
      <c r="K246" s="150">
        <f t="shared" si="58"/>
        <v>0</v>
      </c>
      <c r="L246" s="89"/>
    </row>
    <row r="247" spans="1:12" ht="13" x14ac:dyDescent="0.25">
      <c r="A247" s="93"/>
      <c r="B247" s="100"/>
      <c r="C247" s="94"/>
      <c r="D247" s="105"/>
      <c r="E247" s="128"/>
      <c r="F247" s="158"/>
      <c r="G247" s="158"/>
      <c r="H247" s="158"/>
      <c r="I247" s="158"/>
      <c r="J247" s="158"/>
      <c r="K247" s="150"/>
      <c r="L247" s="89"/>
    </row>
    <row r="248" spans="1:12" ht="13" x14ac:dyDescent="0.25">
      <c r="A248" s="97" t="s">
        <v>247</v>
      </c>
      <c r="B248" s="100"/>
      <c r="C248" s="94"/>
      <c r="D248" s="105"/>
      <c r="E248" s="128" t="s">
        <v>128</v>
      </c>
      <c r="F248" s="148">
        <f t="shared" ref="F248:K248" si="59">+IF(F157=0,IF(F64&lt;&gt;0,100%,0),(F64-F157)/F157)</f>
        <v>0</v>
      </c>
      <c r="G248" s="148">
        <f t="shared" si="59"/>
        <v>0</v>
      </c>
      <c r="H248" s="148">
        <f t="shared" si="59"/>
        <v>0</v>
      </c>
      <c r="I248" s="148">
        <f t="shared" si="59"/>
        <v>0</v>
      </c>
      <c r="J248" s="148">
        <f t="shared" si="59"/>
        <v>0</v>
      </c>
      <c r="K248" s="145">
        <f t="shared" si="59"/>
        <v>0</v>
      </c>
      <c r="L248" s="89"/>
    </row>
    <row r="249" spans="1:12" x14ac:dyDescent="0.25">
      <c r="A249" s="93"/>
      <c r="B249" s="94"/>
      <c r="C249" s="94"/>
      <c r="D249" s="94"/>
      <c r="E249" s="124"/>
      <c r="F249" s="146"/>
      <c r="G249" s="146"/>
      <c r="H249" s="146"/>
      <c r="I249" s="146"/>
      <c r="J249" s="146"/>
      <c r="K249" s="146"/>
      <c r="L249" s="89"/>
    </row>
    <row r="250" spans="1:12" ht="13" x14ac:dyDescent="0.25">
      <c r="A250" s="93"/>
      <c r="B250" s="100" t="s">
        <v>255</v>
      </c>
      <c r="C250" s="94"/>
      <c r="D250" s="94"/>
      <c r="E250" s="124" t="s">
        <v>257</v>
      </c>
      <c r="F250" s="146">
        <f t="shared" ref="F250:K250" si="60">+IF(F159=0,IF(F66&lt;&gt;0,100%,0),(F66-F159)/F159)</f>
        <v>0</v>
      </c>
      <c r="G250" s="146">
        <f t="shared" si="60"/>
        <v>0</v>
      </c>
      <c r="H250" s="146">
        <f t="shared" si="60"/>
        <v>0</v>
      </c>
      <c r="I250" s="146">
        <f t="shared" si="60"/>
        <v>0</v>
      </c>
      <c r="J250" s="146">
        <f t="shared" si="60"/>
        <v>0</v>
      </c>
      <c r="K250" s="150">
        <f t="shared" si="60"/>
        <v>0</v>
      </c>
      <c r="L250" s="89"/>
    </row>
    <row r="251" spans="1:12" ht="13" x14ac:dyDescent="0.25">
      <c r="A251" s="93"/>
      <c r="B251" s="100"/>
      <c r="C251" s="94"/>
      <c r="D251" s="94"/>
      <c r="E251" s="124"/>
      <c r="F251" s="146"/>
      <c r="G251" s="146"/>
      <c r="H251" s="146"/>
      <c r="I251" s="146"/>
      <c r="J251" s="146"/>
      <c r="K251" s="149"/>
      <c r="L251" s="89"/>
    </row>
    <row r="252" spans="1:12" ht="13" x14ac:dyDescent="0.25">
      <c r="A252" s="93"/>
      <c r="B252" s="100" t="s">
        <v>256</v>
      </c>
      <c r="C252" s="94"/>
      <c r="D252" s="94"/>
      <c r="E252" s="124">
        <v>168</v>
      </c>
      <c r="F252" s="146">
        <f t="shared" ref="F252:K252" si="61">+IF(F161=0,IF(F68&lt;&gt;0,100%,0),(F68-F161)/F161)</f>
        <v>0</v>
      </c>
      <c r="G252" s="146">
        <f t="shared" si="61"/>
        <v>0</v>
      </c>
      <c r="H252" s="146">
        <f t="shared" si="61"/>
        <v>0</v>
      </c>
      <c r="I252" s="146">
        <f t="shared" si="61"/>
        <v>0</v>
      </c>
      <c r="J252" s="146">
        <f t="shared" si="61"/>
        <v>0</v>
      </c>
      <c r="K252" s="150">
        <f t="shared" si="61"/>
        <v>0</v>
      </c>
      <c r="L252" s="89"/>
    </row>
    <row r="253" spans="1:12" ht="13" x14ac:dyDescent="0.25">
      <c r="A253" s="93"/>
      <c r="B253" s="94"/>
      <c r="C253" s="94"/>
      <c r="D253" s="105"/>
      <c r="E253" s="121"/>
      <c r="F253" s="146"/>
      <c r="G253" s="146"/>
      <c r="H253" s="146"/>
      <c r="I253" s="146"/>
      <c r="J253" s="146"/>
      <c r="K253" s="150"/>
      <c r="L253" s="89"/>
    </row>
    <row r="254" spans="1:12" ht="13" x14ac:dyDescent="0.25">
      <c r="A254" s="129" t="s">
        <v>129</v>
      </c>
      <c r="B254" s="94"/>
      <c r="C254" s="94"/>
      <c r="D254" s="94"/>
      <c r="E254" s="90" t="s">
        <v>130</v>
      </c>
      <c r="F254" s="148">
        <f t="shared" ref="F254:K254" si="62">+IF(F163=0,IF(F70&lt;&gt;0,100%,0),(F70-F163)/F163)</f>
        <v>0</v>
      </c>
      <c r="G254" s="148">
        <f t="shared" si="62"/>
        <v>0</v>
      </c>
      <c r="H254" s="148">
        <f t="shared" si="62"/>
        <v>0</v>
      </c>
      <c r="I254" s="148">
        <f t="shared" si="62"/>
        <v>0</v>
      </c>
      <c r="J254" s="148">
        <f t="shared" si="62"/>
        <v>0</v>
      </c>
      <c r="K254" s="148">
        <f t="shared" si="62"/>
        <v>0</v>
      </c>
      <c r="L254" s="89"/>
    </row>
    <row r="255" spans="1:12" x14ac:dyDescent="0.25">
      <c r="A255" s="93"/>
      <c r="B255" s="94"/>
      <c r="C255" s="126"/>
      <c r="D255" s="94"/>
      <c r="E255" s="121"/>
      <c r="F255" s="146"/>
      <c r="G255" s="146"/>
      <c r="H255" s="146"/>
      <c r="I255" s="146"/>
      <c r="J255" s="146"/>
      <c r="K255" s="149"/>
      <c r="L255" s="89"/>
    </row>
    <row r="256" spans="1:12" ht="13" x14ac:dyDescent="0.25">
      <c r="A256" s="93"/>
      <c r="B256" s="125" t="s">
        <v>248</v>
      </c>
      <c r="C256" s="94"/>
      <c r="D256" s="94"/>
      <c r="E256" s="128" t="s">
        <v>131</v>
      </c>
      <c r="F256" s="158">
        <f t="shared" ref="F256:K260" si="63">+IF(F165=0,IF(F72&lt;&gt;0,100%,0),(F72-F165)/F165)</f>
        <v>0</v>
      </c>
      <c r="G256" s="158">
        <f t="shared" si="63"/>
        <v>0</v>
      </c>
      <c r="H256" s="158">
        <f t="shared" si="63"/>
        <v>0</v>
      </c>
      <c r="I256" s="158">
        <f t="shared" si="63"/>
        <v>0</v>
      </c>
      <c r="J256" s="158">
        <f t="shared" si="63"/>
        <v>0</v>
      </c>
      <c r="K256" s="158">
        <f t="shared" si="63"/>
        <v>0</v>
      </c>
      <c r="L256" s="89"/>
    </row>
    <row r="257" spans="1:12" x14ac:dyDescent="0.25">
      <c r="A257" s="93"/>
      <c r="B257" s="94"/>
      <c r="C257" s="126" t="s">
        <v>249</v>
      </c>
      <c r="D257" s="94"/>
      <c r="E257" s="121" t="s">
        <v>132</v>
      </c>
      <c r="F257" s="146">
        <f t="shared" si="63"/>
        <v>0</v>
      </c>
      <c r="G257" s="146">
        <f t="shared" si="63"/>
        <v>0</v>
      </c>
      <c r="H257" s="146">
        <f t="shared" si="63"/>
        <v>0</v>
      </c>
      <c r="I257" s="146">
        <f t="shared" si="63"/>
        <v>0</v>
      </c>
      <c r="J257" s="146">
        <f t="shared" si="63"/>
        <v>0</v>
      </c>
      <c r="K257" s="149">
        <f t="shared" si="63"/>
        <v>0</v>
      </c>
      <c r="L257" s="89"/>
    </row>
    <row r="258" spans="1:12" x14ac:dyDescent="0.25">
      <c r="A258" s="93"/>
      <c r="B258" s="94"/>
      <c r="C258" s="126" t="s">
        <v>250</v>
      </c>
      <c r="D258" s="94"/>
      <c r="E258" s="121">
        <v>175</v>
      </c>
      <c r="F258" s="146">
        <f t="shared" si="63"/>
        <v>0</v>
      </c>
      <c r="G258" s="146">
        <f t="shared" si="63"/>
        <v>0</v>
      </c>
      <c r="H258" s="146">
        <f t="shared" si="63"/>
        <v>0</v>
      </c>
      <c r="I258" s="146">
        <f t="shared" si="63"/>
        <v>0</v>
      </c>
      <c r="J258" s="146">
        <f t="shared" si="63"/>
        <v>0</v>
      </c>
      <c r="K258" s="149">
        <f t="shared" si="63"/>
        <v>0</v>
      </c>
      <c r="L258" s="89"/>
    </row>
    <row r="259" spans="1:12" x14ac:dyDescent="0.25">
      <c r="A259" s="93"/>
      <c r="B259" s="94"/>
      <c r="C259" s="126" t="s">
        <v>432</v>
      </c>
      <c r="D259" s="94"/>
      <c r="E259" s="121">
        <v>176</v>
      </c>
      <c r="F259" s="146">
        <f t="shared" si="63"/>
        <v>0</v>
      </c>
      <c r="G259" s="146">
        <f t="shared" si="63"/>
        <v>0</v>
      </c>
      <c r="H259" s="146">
        <f t="shared" si="63"/>
        <v>0</v>
      </c>
      <c r="I259" s="146">
        <f t="shared" si="63"/>
        <v>0</v>
      </c>
      <c r="J259" s="146">
        <f t="shared" si="63"/>
        <v>0</v>
      </c>
      <c r="K259" s="149">
        <f t="shared" si="63"/>
        <v>0</v>
      </c>
      <c r="L259" s="89"/>
    </row>
    <row r="260" spans="1:12" x14ac:dyDescent="0.25">
      <c r="A260" s="93"/>
      <c r="B260" s="94"/>
      <c r="C260" s="94" t="s">
        <v>251</v>
      </c>
      <c r="D260" s="94"/>
      <c r="E260" s="121" t="s">
        <v>133</v>
      </c>
      <c r="F260" s="146">
        <f t="shared" si="63"/>
        <v>0</v>
      </c>
      <c r="G260" s="146">
        <f t="shared" si="63"/>
        <v>0</v>
      </c>
      <c r="H260" s="146">
        <f t="shared" si="63"/>
        <v>0</v>
      </c>
      <c r="I260" s="146">
        <f t="shared" si="63"/>
        <v>0</v>
      </c>
      <c r="J260" s="146">
        <f t="shared" si="63"/>
        <v>0</v>
      </c>
      <c r="K260" s="149">
        <f t="shared" si="63"/>
        <v>0</v>
      </c>
      <c r="L260" s="89"/>
    </row>
    <row r="261" spans="1:12" x14ac:dyDescent="0.25">
      <c r="A261" s="93"/>
      <c r="B261" s="94"/>
      <c r="C261" s="126"/>
      <c r="D261" s="94"/>
      <c r="E261" s="121"/>
      <c r="F261" s="146"/>
      <c r="G261" s="146"/>
      <c r="H261" s="146"/>
      <c r="I261" s="146"/>
      <c r="J261" s="146"/>
      <c r="K261" s="149"/>
      <c r="L261" s="89"/>
    </row>
    <row r="262" spans="1:12" ht="13" x14ac:dyDescent="0.25">
      <c r="A262" s="93"/>
      <c r="B262" s="125" t="s">
        <v>252</v>
      </c>
      <c r="C262" s="94"/>
      <c r="D262" s="94"/>
      <c r="E262" s="128" t="s">
        <v>134</v>
      </c>
      <c r="F262" s="158">
        <f t="shared" ref="F262:K268" si="64">+IF(F171=0,IF(F78&lt;&gt;0,100%,0),(F78-F171)/F171)</f>
        <v>0</v>
      </c>
      <c r="G262" s="158">
        <f t="shared" si="64"/>
        <v>0</v>
      </c>
      <c r="H262" s="158">
        <f t="shared" si="64"/>
        <v>0</v>
      </c>
      <c r="I262" s="158">
        <f t="shared" si="64"/>
        <v>0</v>
      </c>
      <c r="J262" s="158">
        <f t="shared" si="64"/>
        <v>0</v>
      </c>
      <c r="K262" s="158">
        <f t="shared" si="64"/>
        <v>0</v>
      </c>
      <c r="L262" s="89"/>
    </row>
    <row r="263" spans="1:12" ht="13" x14ac:dyDescent="0.25">
      <c r="A263" s="93"/>
      <c r="B263" s="100"/>
      <c r="C263" s="94" t="s">
        <v>253</v>
      </c>
      <c r="D263" s="94"/>
      <c r="E263" s="121">
        <v>42</v>
      </c>
      <c r="F263" s="146">
        <f t="shared" si="64"/>
        <v>0</v>
      </c>
      <c r="G263" s="146">
        <f t="shared" si="64"/>
        <v>0</v>
      </c>
      <c r="H263" s="146">
        <f t="shared" si="64"/>
        <v>0</v>
      </c>
      <c r="I263" s="146">
        <f t="shared" si="64"/>
        <v>0</v>
      </c>
      <c r="J263" s="146">
        <f t="shared" si="64"/>
        <v>0</v>
      </c>
      <c r="K263" s="149">
        <f t="shared" si="64"/>
        <v>0</v>
      </c>
      <c r="L263" s="89"/>
    </row>
    <row r="264" spans="1:12" x14ac:dyDescent="0.25">
      <c r="A264" s="93"/>
      <c r="B264" s="94"/>
      <c r="C264" s="126" t="s">
        <v>249</v>
      </c>
      <c r="D264" s="130"/>
      <c r="E264" s="121">
        <v>43</v>
      </c>
      <c r="F264" s="146">
        <f t="shared" si="64"/>
        <v>0</v>
      </c>
      <c r="G264" s="146">
        <f t="shared" si="64"/>
        <v>0</v>
      </c>
      <c r="H264" s="146">
        <f t="shared" si="64"/>
        <v>0</v>
      </c>
      <c r="I264" s="146">
        <f t="shared" si="64"/>
        <v>0</v>
      </c>
      <c r="J264" s="146">
        <f t="shared" si="64"/>
        <v>0</v>
      </c>
      <c r="K264" s="149">
        <f t="shared" si="64"/>
        <v>0</v>
      </c>
      <c r="L264" s="89"/>
    </row>
    <row r="265" spans="1:12" x14ac:dyDescent="0.25">
      <c r="A265" s="93"/>
      <c r="B265" s="94"/>
      <c r="C265" s="126" t="s">
        <v>250</v>
      </c>
      <c r="D265" s="130"/>
      <c r="E265" s="121">
        <v>44</v>
      </c>
      <c r="F265" s="146">
        <f t="shared" si="64"/>
        <v>0</v>
      </c>
      <c r="G265" s="146">
        <f t="shared" si="64"/>
        <v>0</v>
      </c>
      <c r="H265" s="146">
        <f t="shared" si="64"/>
        <v>0</v>
      </c>
      <c r="I265" s="146">
        <f t="shared" si="64"/>
        <v>0</v>
      </c>
      <c r="J265" s="146">
        <f t="shared" si="64"/>
        <v>0</v>
      </c>
      <c r="K265" s="149">
        <f t="shared" si="64"/>
        <v>0</v>
      </c>
      <c r="L265" s="89"/>
    </row>
    <row r="266" spans="1:12" x14ac:dyDescent="0.25">
      <c r="A266" s="93"/>
      <c r="B266" s="94"/>
      <c r="C266" s="126" t="s">
        <v>432</v>
      </c>
      <c r="D266" s="94"/>
      <c r="E266" s="121">
        <v>46</v>
      </c>
      <c r="F266" s="146">
        <f t="shared" si="64"/>
        <v>0</v>
      </c>
      <c r="G266" s="146">
        <f t="shared" si="64"/>
        <v>0</v>
      </c>
      <c r="H266" s="146">
        <f t="shared" si="64"/>
        <v>0</v>
      </c>
      <c r="I266" s="146">
        <f t="shared" si="64"/>
        <v>0</v>
      </c>
      <c r="J266" s="146">
        <f t="shared" si="64"/>
        <v>0</v>
      </c>
      <c r="K266" s="149">
        <f t="shared" si="64"/>
        <v>0</v>
      </c>
      <c r="L266" s="89"/>
    </row>
    <row r="267" spans="1:12" x14ac:dyDescent="0.25">
      <c r="A267" s="93"/>
      <c r="B267" s="94"/>
      <c r="C267" s="94" t="s">
        <v>254</v>
      </c>
      <c r="D267" s="94"/>
      <c r="E267" s="121" t="s">
        <v>135</v>
      </c>
      <c r="F267" s="146">
        <f t="shared" si="64"/>
        <v>0</v>
      </c>
      <c r="G267" s="146">
        <f t="shared" si="64"/>
        <v>0</v>
      </c>
      <c r="H267" s="146">
        <f t="shared" si="64"/>
        <v>0</v>
      </c>
      <c r="I267" s="146">
        <f t="shared" si="64"/>
        <v>0</v>
      </c>
      <c r="J267" s="146">
        <f t="shared" si="64"/>
        <v>0</v>
      </c>
      <c r="K267" s="149">
        <f t="shared" si="64"/>
        <v>0</v>
      </c>
      <c r="L267" s="89"/>
    </row>
    <row r="268" spans="1:12" x14ac:dyDescent="0.25">
      <c r="A268" s="93"/>
      <c r="B268" s="94"/>
      <c r="C268" s="94" t="s">
        <v>251</v>
      </c>
      <c r="D268" s="94"/>
      <c r="E268" s="121" t="s">
        <v>136</v>
      </c>
      <c r="F268" s="146">
        <f t="shared" si="64"/>
        <v>0</v>
      </c>
      <c r="G268" s="146">
        <f t="shared" si="64"/>
        <v>0</v>
      </c>
      <c r="H268" s="146">
        <f t="shared" si="64"/>
        <v>0</v>
      </c>
      <c r="I268" s="146">
        <f t="shared" si="64"/>
        <v>0</v>
      </c>
      <c r="J268" s="146">
        <f t="shared" si="64"/>
        <v>0</v>
      </c>
      <c r="K268" s="149">
        <f t="shared" si="64"/>
        <v>0</v>
      </c>
      <c r="L268" s="89"/>
    </row>
    <row r="269" spans="1:12" x14ac:dyDescent="0.25">
      <c r="A269" s="93"/>
      <c r="B269" s="94"/>
      <c r="C269" s="94"/>
      <c r="D269" s="131"/>
      <c r="E269" s="121"/>
      <c r="F269" s="146"/>
      <c r="G269" s="146"/>
      <c r="H269" s="146"/>
      <c r="I269" s="146"/>
      <c r="J269" s="146"/>
      <c r="K269" s="149"/>
      <c r="L269" s="89"/>
    </row>
    <row r="270" spans="1:12" ht="13" x14ac:dyDescent="0.25">
      <c r="A270" s="93"/>
      <c r="B270" s="125" t="s">
        <v>61</v>
      </c>
      <c r="C270" s="94"/>
      <c r="D270" s="94"/>
      <c r="E270" s="128" t="s">
        <v>137</v>
      </c>
      <c r="F270" s="158">
        <f t="shared" ref="F270:K270" si="65">+IF(F179=0,IF(F86&lt;&gt;0,100%,0),(F86-F179)/F179)</f>
        <v>0</v>
      </c>
      <c r="G270" s="158">
        <f t="shared" si="65"/>
        <v>0</v>
      </c>
      <c r="H270" s="158">
        <f t="shared" si="65"/>
        <v>0</v>
      </c>
      <c r="I270" s="158">
        <f t="shared" si="65"/>
        <v>0</v>
      </c>
      <c r="J270" s="158">
        <f t="shared" si="65"/>
        <v>0</v>
      </c>
      <c r="K270" s="150">
        <f t="shared" si="65"/>
        <v>0</v>
      </c>
      <c r="L270" s="89"/>
    </row>
    <row r="271" spans="1:12" ht="13" x14ac:dyDescent="0.25">
      <c r="A271" s="93"/>
      <c r="B271" s="125"/>
      <c r="C271" s="94"/>
      <c r="D271" s="94"/>
      <c r="E271" s="128"/>
      <c r="F271" s="159"/>
      <c r="G271" s="159"/>
      <c r="H271" s="159"/>
      <c r="I271" s="159"/>
      <c r="J271" s="159"/>
      <c r="K271" s="159"/>
      <c r="L271" s="89"/>
    </row>
    <row r="272" spans="1:12" x14ac:dyDescent="0.25">
      <c r="A272" s="132"/>
      <c r="B272" s="133"/>
      <c r="C272" s="133"/>
      <c r="D272" s="133"/>
      <c r="E272" s="134"/>
      <c r="F272" s="153"/>
      <c r="G272" s="153"/>
      <c r="H272" s="153"/>
      <c r="I272" s="153"/>
      <c r="J272" s="153"/>
      <c r="K272" s="153"/>
      <c r="L272" s="89"/>
    </row>
    <row r="273" spans="1:12" x14ac:dyDescent="0.25">
      <c r="A273" s="112"/>
      <c r="B273" s="113"/>
      <c r="C273" s="113"/>
      <c r="D273" s="113"/>
      <c r="E273" s="114"/>
      <c r="F273" s="146"/>
      <c r="G273" s="146"/>
      <c r="H273" s="146"/>
      <c r="I273" s="146"/>
      <c r="J273" s="146"/>
      <c r="K273" s="146"/>
      <c r="L273" s="89"/>
    </row>
    <row r="274" spans="1:12" ht="13" x14ac:dyDescent="0.25">
      <c r="A274" s="97" t="s">
        <v>258</v>
      </c>
      <c r="B274" s="94"/>
      <c r="C274" s="94"/>
      <c r="D274" s="94"/>
      <c r="E274" s="90"/>
      <c r="F274" s="148">
        <f t="shared" ref="F274:K274" si="66">+IF(F183=0,IF(F90&lt;&gt;0,100%,0),(F90-F183)/F183)</f>
        <v>0</v>
      </c>
      <c r="G274" s="148">
        <f t="shared" si="66"/>
        <v>0</v>
      </c>
      <c r="H274" s="148">
        <f t="shared" si="66"/>
        <v>0</v>
      </c>
      <c r="I274" s="148">
        <f t="shared" si="66"/>
        <v>0</v>
      </c>
      <c r="J274" s="148">
        <f t="shared" si="66"/>
        <v>0</v>
      </c>
      <c r="K274" s="148">
        <f t="shared" si="66"/>
        <v>0</v>
      </c>
      <c r="L274" s="89"/>
    </row>
    <row r="275" spans="1:12" ht="13.5" thickBot="1" x14ac:dyDescent="0.3">
      <c r="A275" s="135"/>
      <c r="B275" s="116"/>
      <c r="C275" s="116"/>
      <c r="D275" s="116"/>
      <c r="E275" s="136"/>
      <c r="F275" s="137"/>
      <c r="G275" s="137"/>
      <c r="H275" s="137"/>
      <c r="I275" s="137"/>
      <c r="J275" s="137"/>
      <c r="K275" s="137"/>
      <c r="L275" s="89"/>
    </row>
    <row r="276" spans="1:12" ht="13" thickTop="1" x14ac:dyDescent="0.25">
      <c r="F276" s="138"/>
      <c r="G276" s="138"/>
      <c r="H276" s="139"/>
      <c r="I276" s="138"/>
      <c r="J276" s="138"/>
      <c r="K276" s="139"/>
    </row>
  </sheetData>
  <sheetProtection algorithmName="SHA-512" hashValue="7KjSLBakAA8Uz3442a9QthmmqIXriIlDONddn0Zq/ToDCy8ojEIacHTJo5Rusp9cRwx/pyhH8TlMI6XEc8HJng==" saltValue="V3fO0pgfBEazgsy4sIgI9w==" spinCount="100000" sheet="1" objects="1" scenarios="1" pivotTables="0"/>
  <mergeCells count="37">
    <mergeCell ref="B155:D155"/>
    <mergeCell ref="A1:L1"/>
    <mergeCell ref="F8:G9"/>
    <mergeCell ref="H8:I9"/>
    <mergeCell ref="J8:J9"/>
    <mergeCell ref="A8:D9"/>
    <mergeCell ref="E8:E9"/>
    <mergeCell ref="A3:K3"/>
    <mergeCell ref="F41:G42"/>
    <mergeCell ref="H41:I42"/>
    <mergeCell ref="J41:J42"/>
    <mergeCell ref="A41:D42"/>
    <mergeCell ref="E41:E42"/>
    <mergeCell ref="B62:D62"/>
    <mergeCell ref="A96:K96"/>
    <mergeCell ref="A101:D102"/>
    <mergeCell ref="E101:E102"/>
    <mergeCell ref="F101:G102"/>
    <mergeCell ref="H101:I102"/>
    <mergeCell ref="J101:J102"/>
    <mergeCell ref="A134:D135"/>
    <mergeCell ref="E134:E135"/>
    <mergeCell ref="F134:G135"/>
    <mergeCell ref="H134:I135"/>
    <mergeCell ref="J134:J135"/>
    <mergeCell ref="J225:J226"/>
    <mergeCell ref="A189:K189"/>
    <mergeCell ref="A192:D193"/>
    <mergeCell ref="E192:E193"/>
    <mergeCell ref="F192:G193"/>
    <mergeCell ref="H192:I193"/>
    <mergeCell ref="J192:J193"/>
    <mergeCell ref="B246:D246"/>
    <mergeCell ref="A225:D226"/>
    <mergeCell ref="E225:E226"/>
    <mergeCell ref="F225:G226"/>
    <mergeCell ref="H225:I226"/>
  </mergeCells>
  <conditionalFormatting sqref="F93:K93">
    <cfRule type="cellIs" dxfId="69" priority="5" stopIfTrue="1" operator="equal">
      <formula>0</formula>
    </cfRule>
    <cfRule type="cellIs" dxfId="68" priority="10" stopIfTrue="1" operator="notEqual">
      <formula>0</formula>
    </cfRule>
  </conditionalFormatting>
  <conditionalFormatting sqref="F186:K186">
    <cfRule type="cellIs" dxfId="67" priority="3" stopIfTrue="1" operator="equal">
      <formula>0</formula>
    </cfRule>
    <cfRule type="cellIs" dxfId="66" priority="4" stopIfTrue="1" operator="notEqual">
      <formula>0</formula>
    </cfRule>
  </conditionalFormatting>
  <pageMargins left="0.70866141732283472" right="0.70866141732283472" top="0.74803149606299213" bottom="0.74803149606299213" header="0.31496062992125984" footer="0.31496062992125984"/>
  <pageSetup paperSize="8" scale="68" fitToWidth="4" fitToHeight="4" orientation="landscape" r:id="rId1"/>
  <ignoredErrors>
    <ignoredError sqref="E15:E20 E24:E26 E12 E64 E222:K228 E241:E274 E230:K230 F229:K229 E196:E221 E231 E234:E237" numberStoredAsText="1"/>
    <ignoredError sqref="E45:E46 E63 E70:E71 E73:E82 E84:E87 E57:E60 E69" twoDigitTextYear="1"/>
    <ignoredError sqref="E50:E53 E72 E83 E229" twoDigitTextYear="1" numberStoredAsText="1"/>
    <ignoredError sqref="F241:K241 F196:K221 F231:K231 F234:K234 F236:K236 F243:K243 F245:K245 F247:K274" numberStoredAsText="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5362-8D19-48DC-9D0E-CE9F043457D5}">
  <sheetPr published="0">
    <pageSetUpPr fitToPage="1"/>
  </sheetPr>
  <dimension ref="A1:S241"/>
  <sheetViews>
    <sheetView topLeftCell="B1" zoomScale="80" zoomScaleNormal="80" workbookViewId="0">
      <selection activeCell="B31" sqref="B31:E32"/>
    </sheetView>
  </sheetViews>
  <sheetFormatPr defaultColWidth="9.1796875" defaultRowHeight="12.5" x14ac:dyDescent="0.25"/>
  <cols>
    <col min="1" max="1" width="1.54296875" style="500" customWidth="1"/>
    <col min="2" max="2" width="4.1796875" style="575" customWidth="1"/>
    <col min="3" max="3" width="22.453125" style="575" customWidth="1"/>
    <col min="4" max="4" width="1.453125" style="575" customWidth="1"/>
    <col min="5" max="5" width="25.54296875" style="575" customWidth="1"/>
    <col min="6" max="6" width="10.7265625" style="565" customWidth="1"/>
    <col min="7" max="8" width="26.1796875" style="575" customWidth="1"/>
    <col min="9" max="11" width="23.7265625" style="575" customWidth="1"/>
    <col min="12" max="13" width="25" style="575" customWidth="1"/>
    <col min="14" max="14" width="22.453125" style="575" customWidth="1"/>
    <col min="15" max="15" width="26.54296875" style="575" customWidth="1"/>
    <col min="16" max="16" width="22.453125" style="575" customWidth="1"/>
    <col min="17" max="17" width="31.81640625" style="575" customWidth="1"/>
    <col min="18" max="18" width="19.7265625" style="575" customWidth="1"/>
    <col min="19" max="19" width="18.7265625" style="575" customWidth="1"/>
    <col min="20" max="16384" width="9.1796875" style="500"/>
  </cols>
  <sheetData>
    <row r="1" spans="1:19" s="83" customFormat="1" ht="25.5" customHeight="1" thickBot="1" x14ac:dyDescent="0.3">
      <c r="B1" s="805" t="str">
        <f>"TABEL 2: Resultatenrekening (algemene boekhouding) voor boekjaar "&amp;TITELBLAD!E17</f>
        <v>TABEL 2: Resultatenrekening (algemene boekhouding) voor boekjaar 2022</v>
      </c>
      <c r="C1" s="806"/>
      <c r="D1" s="806"/>
      <c r="E1" s="806"/>
      <c r="F1" s="806"/>
      <c r="G1" s="806"/>
      <c r="H1" s="806"/>
      <c r="I1" s="806"/>
      <c r="J1" s="806"/>
      <c r="K1" s="806"/>
      <c r="L1" s="806"/>
      <c r="M1" s="806"/>
      <c r="N1" s="806"/>
      <c r="O1" s="806"/>
      <c r="P1" s="806"/>
      <c r="Q1" s="806"/>
      <c r="R1" s="807"/>
    </row>
    <row r="2" spans="1:19" s="83" customFormat="1" ht="13" thickBot="1" x14ac:dyDescent="0.3">
      <c r="A2" s="84"/>
      <c r="B2" s="84"/>
      <c r="C2" s="84"/>
      <c r="D2" s="84"/>
      <c r="E2" s="85"/>
      <c r="F2" s="84"/>
      <c r="G2" s="84"/>
      <c r="H2" s="84"/>
      <c r="I2" s="84"/>
      <c r="J2" s="84"/>
      <c r="K2" s="84"/>
      <c r="L2" s="85"/>
    </row>
    <row r="3" spans="1:19" s="83" customFormat="1" ht="16" customHeight="1" thickBot="1" x14ac:dyDescent="0.3">
      <c r="B3" s="763" t="str">
        <f>"BOEKJAAR "&amp;TITELBLAD!$E$17</f>
        <v>BOEKJAAR 2022</v>
      </c>
      <c r="C3" s="764"/>
      <c r="D3" s="764"/>
      <c r="E3" s="764"/>
      <c r="F3" s="764"/>
      <c r="G3" s="764"/>
      <c r="H3" s="764"/>
      <c r="I3" s="764"/>
      <c r="J3" s="764"/>
      <c r="K3" s="764"/>
      <c r="L3" s="764"/>
      <c r="M3" s="764"/>
      <c r="N3" s="764"/>
      <c r="O3" s="764"/>
      <c r="P3" s="764"/>
      <c r="Q3" s="764"/>
      <c r="R3" s="765"/>
    </row>
    <row r="4" spans="1:19" ht="18" x14ac:dyDescent="0.25">
      <c r="B4" s="501"/>
      <c r="C4" s="501"/>
      <c r="D4" s="501"/>
      <c r="E4" s="501"/>
      <c r="F4" s="502"/>
      <c r="G4" s="501"/>
      <c r="H4" s="501"/>
      <c r="I4" s="501"/>
      <c r="J4" s="501"/>
      <c r="K4" s="501"/>
      <c r="L4" s="501"/>
      <c r="M4" s="501"/>
      <c r="N4" s="501"/>
      <c r="O4" s="503"/>
      <c r="P4" s="503"/>
      <c r="Q4" s="503"/>
      <c r="R4" s="504"/>
      <c r="S4" s="505"/>
    </row>
    <row r="5" spans="1:19" ht="13" x14ac:dyDescent="0.25">
      <c r="B5" s="500"/>
      <c r="C5" s="506" t="s">
        <v>106</v>
      </c>
      <c r="D5" s="507"/>
      <c r="E5" s="500"/>
      <c r="F5" s="500"/>
      <c r="G5" s="500"/>
      <c r="H5" s="500"/>
      <c r="I5" s="500"/>
      <c r="J5" s="500"/>
      <c r="K5" s="500"/>
      <c r="L5" s="507"/>
      <c r="M5" s="500"/>
      <c r="N5" s="500"/>
      <c r="O5" s="508"/>
      <c r="P5" s="508"/>
      <c r="Q5" s="508"/>
      <c r="R5" s="508"/>
      <c r="S5" s="508"/>
    </row>
    <row r="6" spans="1:19" ht="13" x14ac:dyDescent="0.25">
      <c r="B6" s="500"/>
      <c r="C6" s="509" t="s">
        <v>262</v>
      </c>
      <c r="D6" s="507"/>
      <c r="E6" s="500"/>
      <c r="F6" s="500"/>
      <c r="G6" s="500"/>
      <c r="H6" s="500"/>
      <c r="I6" s="500"/>
      <c r="J6" s="500"/>
      <c r="K6" s="500"/>
      <c r="L6" s="507"/>
      <c r="M6" s="500"/>
      <c r="N6" s="500"/>
      <c r="O6" s="508"/>
      <c r="P6" s="508"/>
      <c r="Q6" s="508"/>
      <c r="R6" s="508"/>
      <c r="S6" s="508"/>
    </row>
    <row r="7" spans="1:19" ht="13.5" thickBot="1" x14ac:dyDescent="0.3">
      <c r="B7" s="510"/>
      <c r="C7" s="510"/>
      <c r="D7" s="510"/>
      <c r="E7" s="510"/>
      <c r="F7" s="511"/>
      <c r="G7" s="510"/>
      <c r="H7" s="510"/>
      <c r="I7" s="510"/>
      <c r="J7" s="510"/>
      <c r="K7" s="510"/>
      <c r="L7" s="510"/>
      <c r="M7" s="510"/>
      <c r="N7" s="510"/>
      <c r="O7" s="512"/>
      <c r="P7" s="512"/>
      <c r="Q7" s="512"/>
      <c r="R7" s="512"/>
      <c r="S7" s="512"/>
    </row>
    <row r="8" spans="1:19" s="83" customFormat="1" ht="13" thickTop="1" x14ac:dyDescent="0.25">
      <c r="B8" s="788" t="s">
        <v>142</v>
      </c>
      <c r="C8" s="789"/>
      <c r="D8" s="789"/>
      <c r="E8" s="790"/>
      <c r="F8" s="801" t="s">
        <v>20</v>
      </c>
      <c r="G8" s="766" t="s">
        <v>140</v>
      </c>
      <c r="H8" s="803"/>
      <c r="I8" s="803"/>
      <c r="J8" s="803"/>
      <c r="K8" s="767"/>
      <c r="L8" s="766" t="s">
        <v>141</v>
      </c>
      <c r="M8" s="803"/>
      <c r="N8" s="803"/>
      <c r="O8" s="803"/>
      <c r="P8" s="767"/>
      <c r="Q8" s="770" t="s">
        <v>108</v>
      </c>
      <c r="R8" s="770" t="s">
        <v>18</v>
      </c>
      <c r="S8" s="513"/>
    </row>
    <row r="9" spans="1:19" s="83" customFormat="1" x14ac:dyDescent="0.25">
      <c r="B9" s="791"/>
      <c r="C9" s="792"/>
      <c r="D9" s="792"/>
      <c r="E9" s="793"/>
      <c r="F9" s="802"/>
      <c r="G9" s="768"/>
      <c r="H9" s="804"/>
      <c r="I9" s="804"/>
      <c r="J9" s="804"/>
      <c r="K9" s="769"/>
      <c r="L9" s="768"/>
      <c r="M9" s="804"/>
      <c r="N9" s="804"/>
      <c r="O9" s="804"/>
      <c r="P9" s="769"/>
      <c r="Q9" s="771"/>
      <c r="R9" s="771"/>
      <c r="S9" s="513"/>
    </row>
    <row r="10" spans="1:19" s="83" customFormat="1" ht="29.25" customHeight="1" x14ac:dyDescent="0.25">
      <c r="B10" s="514"/>
      <c r="C10" s="515"/>
      <c r="D10" s="515"/>
      <c r="E10" s="515"/>
      <c r="F10" s="516"/>
      <c r="G10" s="796" t="s">
        <v>107</v>
      </c>
      <c r="H10" s="797"/>
      <c r="I10" s="797"/>
      <c r="J10" s="798"/>
      <c r="K10" s="517" t="s">
        <v>108</v>
      </c>
      <c r="L10" s="796" t="s">
        <v>107</v>
      </c>
      <c r="M10" s="797"/>
      <c r="N10" s="797"/>
      <c r="O10" s="799"/>
      <c r="P10" s="518" t="s">
        <v>108</v>
      </c>
      <c r="Q10" s="488"/>
      <c r="R10" s="488"/>
      <c r="S10" s="513"/>
    </row>
    <row r="11" spans="1:19" s="83" customFormat="1" ht="31.5" customHeight="1" x14ac:dyDescent="0.25">
      <c r="B11" s="519"/>
      <c r="C11" s="520"/>
      <c r="D11" s="520"/>
      <c r="E11" s="520"/>
      <c r="F11" s="516"/>
      <c r="G11" s="517" t="s">
        <v>263</v>
      </c>
      <c r="H11" s="517" t="s">
        <v>264</v>
      </c>
      <c r="I11" s="517" t="s">
        <v>265</v>
      </c>
      <c r="J11" s="517" t="s">
        <v>188</v>
      </c>
      <c r="K11" s="517"/>
      <c r="L11" s="517" t="s">
        <v>263</v>
      </c>
      <c r="M11" s="517" t="s">
        <v>264</v>
      </c>
      <c r="N11" s="517" t="s">
        <v>265</v>
      </c>
      <c r="O11" s="517" t="s">
        <v>188</v>
      </c>
      <c r="P11" s="517"/>
      <c r="Q11" s="521"/>
      <c r="R11" s="521"/>
      <c r="S11" s="513"/>
    </row>
    <row r="12" spans="1:19" ht="13" x14ac:dyDescent="0.25">
      <c r="B12" s="522"/>
      <c r="C12" s="523"/>
      <c r="D12" s="523"/>
      <c r="E12" s="523"/>
      <c r="F12" s="524"/>
      <c r="G12" s="525"/>
      <c r="H12" s="525"/>
      <c r="I12" s="525"/>
      <c r="J12" s="525"/>
      <c r="K12" s="525"/>
      <c r="L12" s="525"/>
      <c r="M12" s="525"/>
      <c r="N12" s="525"/>
      <c r="O12" s="525"/>
      <c r="P12" s="525"/>
      <c r="Q12" s="525"/>
      <c r="R12" s="525"/>
      <c r="S12" s="526"/>
    </row>
    <row r="13" spans="1:19" x14ac:dyDescent="0.25">
      <c r="B13" s="527"/>
      <c r="C13" s="528"/>
      <c r="D13" s="528"/>
      <c r="E13" s="528"/>
      <c r="F13" s="529"/>
      <c r="G13" s="530"/>
      <c r="H13" s="530"/>
      <c r="I13" s="530"/>
      <c r="J13" s="530"/>
      <c r="K13" s="530"/>
      <c r="L13" s="530"/>
      <c r="M13" s="530"/>
      <c r="N13" s="530"/>
      <c r="O13" s="530"/>
      <c r="P13" s="530"/>
      <c r="Q13" s="530"/>
      <c r="R13" s="530"/>
      <c r="S13" s="526"/>
    </row>
    <row r="14" spans="1:19" ht="13" x14ac:dyDescent="0.3">
      <c r="B14" s="531" t="s">
        <v>266</v>
      </c>
      <c r="C14" s="532"/>
      <c r="D14" s="532"/>
      <c r="E14" s="532"/>
      <c r="F14" s="533" t="s">
        <v>445</v>
      </c>
      <c r="G14" s="534">
        <f t="shared" ref="G14:R14" si="0">SUM(G16,G19,G20,G21,G22)</f>
        <v>0</v>
      </c>
      <c r="H14" s="534">
        <f t="shared" si="0"/>
        <v>0</v>
      </c>
      <c r="I14" s="534">
        <f t="shared" si="0"/>
        <v>0</v>
      </c>
      <c r="J14" s="534">
        <f t="shared" si="0"/>
        <v>0</v>
      </c>
      <c r="K14" s="534">
        <f t="shared" si="0"/>
        <v>0</v>
      </c>
      <c r="L14" s="534">
        <f t="shared" si="0"/>
        <v>0</v>
      </c>
      <c r="M14" s="534">
        <f t="shared" si="0"/>
        <v>0</v>
      </c>
      <c r="N14" s="534">
        <f t="shared" si="0"/>
        <v>0</v>
      </c>
      <c r="O14" s="534">
        <f t="shared" si="0"/>
        <v>0</v>
      </c>
      <c r="P14" s="534">
        <f t="shared" si="0"/>
        <v>0</v>
      </c>
      <c r="Q14" s="534">
        <f t="shared" si="0"/>
        <v>0</v>
      </c>
      <c r="R14" s="534">
        <f t="shared" si="0"/>
        <v>0</v>
      </c>
      <c r="S14" s="526"/>
    </row>
    <row r="15" spans="1:19" x14ac:dyDescent="0.25">
      <c r="B15" s="535"/>
      <c r="C15" s="528"/>
      <c r="D15" s="528"/>
      <c r="E15" s="528"/>
      <c r="F15" s="529"/>
      <c r="G15" s="536"/>
      <c r="H15" s="536"/>
      <c r="I15" s="536"/>
      <c r="J15" s="536"/>
      <c r="K15" s="536"/>
      <c r="L15" s="536"/>
      <c r="M15" s="536"/>
      <c r="N15" s="536"/>
      <c r="O15" s="536"/>
      <c r="P15" s="536"/>
      <c r="Q15" s="536"/>
      <c r="R15" s="536"/>
      <c r="S15" s="526"/>
    </row>
    <row r="16" spans="1:19" ht="14.15" customHeight="1" x14ac:dyDescent="0.25">
      <c r="B16" s="527"/>
      <c r="C16" s="528" t="s">
        <v>143</v>
      </c>
      <c r="D16" s="528"/>
      <c r="E16" s="528"/>
      <c r="F16" s="529">
        <v>70</v>
      </c>
      <c r="G16" s="481">
        <v>0</v>
      </c>
      <c r="H16" s="481">
        <v>0</v>
      </c>
      <c r="I16" s="481">
        <v>0</v>
      </c>
      <c r="J16" s="481">
        <v>0</v>
      </c>
      <c r="K16" s="481">
        <v>0</v>
      </c>
      <c r="L16" s="481">
        <v>0</v>
      </c>
      <c r="M16" s="481">
        <v>0</v>
      </c>
      <c r="N16" s="481">
        <v>0</v>
      </c>
      <c r="O16" s="481">
        <v>0</v>
      </c>
      <c r="P16" s="481">
        <v>0</v>
      </c>
      <c r="Q16" s="481">
        <v>0</v>
      </c>
      <c r="R16" s="536">
        <f>SUM(G16:Q16)</f>
        <v>0</v>
      </c>
      <c r="S16" s="526"/>
    </row>
    <row r="17" spans="2:19" ht="5.5" hidden="1" customHeight="1" x14ac:dyDescent="0.25">
      <c r="B17" s="527"/>
      <c r="C17" s="808" t="s">
        <v>267</v>
      </c>
      <c r="D17" s="808"/>
      <c r="E17" s="809"/>
      <c r="F17" s="800">
        <v>71</v>
      </c>
      <c r="G17" s="536"/>
      <c r="H17" s="536"/>
      <c r="I17" s="536"/>
      <c r="J17" s="536"/>
      <c r="K17" s="536"/>
      <c r="L17" s="536"/>
      <c r="M17" s="536"/>
      <c r="N17" s="536"/>
      <c r="O17" s="536"/>
      <c r="P17" s="536"/>
      <c r="Q17" s="536"/>
      <c r="R17" s="536"/>
      <c r="S17" s="526"/>
    </row>
    <row r="18" spans="2:19" x14ac:dyDescent="0.25">
      <c r="B18" s="527"/>
      <c r="C18" s="808"/>
      <c r="D18" s="808"/>
      <c r="E18" s="809"/>
      <c r="F18" s="800"/>
      <c r="G18" s="536"/>
      <c r="H18" s="536"/>
      <c r="I18" s="536"/>
      <c r="J18" s="536"/>
      <c r="K18" s="536"/>
      <c r="L18" s="536"/>
      <c r="M18" s="536"/>
      <c r="N18" s="536"/>
      <c r="O18" s="536"/>
      <c r="P18" s="536"/>
      <c r="Q18" s="536"/>
      <c r="R18" s="536"/>
      <c r="S18" s="526"/>
    </row>
    <row r="19" spans="2:19" x14ac:dyDescent="0.25">
      <c r="B19" s="527"/>
      <c r="C19" s="808"/>
      <c r="D19" s="808"/>
      <c r="E19" s="809"/>
      <c r="F19" s="800"/>
      <c r="G19" s="481">
        <v>0</v>
      </c>
      <c r="H19" s="481">
        <v>0</v>
      </c>
      <c r="I19" s="481">
        <v>0</v>
      </c>
      <c r="J19" s="481">
        <v>0</v>
      </c>
      <c r="K19" s="481">
        <v>0</v>
      </c>
      <c r="L19" s="481">
        <v>0</v>
      </c>
      <c r="M19" s="481">
        <v>0</v>
      </c>
      <c r="N19" s="481">
        <v>0</v>
      </c>
      <c r="O19" s="481">
        <v>0</v>
      </c>
      <c r="P19" s="481">
        <v>0</v>
      </c>
      <c r="Q19" s="481">
        <v>0</v>
      </c>
      <c r="R19" s="536">
        <f>SUM(G19:Q19)</f>
        <v>0</v>
      </c>
      <c r="S19" s="526"/>
    </row>
    <row r="20" spans="2:19" x14ac:dyDescent="0.25">
      <c r="B20" s="527"/>
      <c r="C20" s="528" t="s">
        <v>144</v>
      </c>
      <c r="D20" s="528"/>
      <c r="E20" s="528"/>
      <c r="F20" s="529">
        <v>72</v>
      </c>
      <c r="G20" s="481">
        <v>0</v>
      </c>
      <c r="H20" s="481">
        <v>0</v>
      </c>
      <c r="I20" s="481">
        <v>0</v>
      </c>
      <c r="J20" s="481">
        <v>0</v>
      </c>
      <c r="K20" s="481">
        <v>0</v>
      </c>
      <c r="L20" s="481">
        <v>0</v>
      </c>
      <c r="M20" s="481">
        <v>0</v>
      </c>
      <c r="N20" s="481">
        <v>0</v>
      </c>
      <c r="O20" s="481">
        <v>0</v>
      </c>
      <c r="P20" s="481">
        <v>0</v>
      </c>
      <c r="Q20" s="481">
        <v>0</v>
      </c>
      <c r="R20" s="536">
        <f>SUM(G20:Q20)</f>
        <v>0</v>
      </c>
      <c r="S20" s="526"/>
    </row>
    <row r="21" spans="2:19" x14ac:dyDescent="0.25">
      <c r="B21" s="527"/>
      <c r="C21" s="528" t="s">
        <v>145</v>
      </c>
      <c r="D21" s="537"/>
      <c r="E21" s="528"/>
      <c r="F21" s="529">
        <v>74</v>
      </c>
      <c r="G21" s="481">
        <v>0</v>
      </c>
      <c r="H21" s="481">
        <v>0</v>
      </c>
      <c r="I21" s="481">
        <v>0</v>
      </c>
      <c r="J21" s="481">
        <v>0</v>
      </c>
      <c r="K21" s="481">
        <v>0</v>
      </c>
      <c r="L21" s="481">
        <v>0</v>
      </c>
      <c r="M21" s="481">
        <v>0</v>
      </c>
      <c r="N21" s="481">
        <v>0</v>
      </c>
      <c r="O21" s="481">
        <v>0</v>
      </c>
      <c r="P21" s="481">
        <v>0</v>
      </c>
      <c r="Q21" s="481">
        <v>0</v>
      </c>
      <c r="R21" s="536">
        <f>SUM(G21:Q21)</f>
        <v>0</v>
      </c>
      <c r="S21" s="526"/>
    </row>
    <row r="22" spans="2:19" x14ac:dyDescent="0.25">
      <c r="B22" s="527"/>
      <c r="C22" s="528" t="s">
        <v>437</v>
      </c>
      <c r="D22" s="537"/>
      <c r="E22" s="528"/>
      <c r="F22" s="712" t="s">
        <v>438</v>
      </c>
      <c r="G22" s="481">
        <v>0</v>
      </c>
      <c r="H22" s="481">
        <v>0</v>
      </c>
      <c r="I22" s="481">
        <v>0</v>
      </c>
      <c r="J22" s="481">
        <v>0</v>
      </c>
      <c r="K22" s="481">
        <v>0</v>
      </c>
      <c r="L22" s="481">
        <v>0</v>
      </c>
      <c r="M22" s="481">
        <v>0</v>
      </c>
      <c r="N22" s="481">
        <v>0</v>
      </c>
      <c r="O22" s="481">
        <v>0</v>
      </c>
      <c r="P22" s="481">
        <v>0</v>
      </c>
      <c r="Q22" s="481">
        <v>0</v>
      </c>
      <c r="R22" s="536">
        <f>SUM(G22:Q22)</f>
        <v>0</v>
      </c>
      <c r="S22" s="526"/>
    </row>
    <row r="23" spans="2:19" x14ac:dyDescent="0.25">
      <c r="B23" s="527"/>
      <c r="C23" s="537"/>
      <c r="D23" s="528"/>
      <c r="E23" s="528"/>
      <c r="F23" s="529"/>
      <c r="G23" s="536"/>
      <c r="H23" s="536"/>
      <c r="I23" s="536"/>
      <c r="J23" s="536"/>
      <c r="K23" s="536"/>
      <c r="L23" s="536"/>
      <c r="M23" s="536"/>
      <c r="N23" s="536"/>
      <c r="O23" s="536"/>
      <c r="P23" s="536"/>
      <c r="Q23" s="536"/>
      <c r="R23" s="536"/>
      <c r="S23" s="526"/>
    </row>
    <row r="24" spans="2:19" ht="13" x14ac:dyDescent="0.3">
      <c r="B24" s="538" t="s">
        <v>84</v>
      </c>
      <c r="C24" s="539"/>
      <c r="D24" s="532"/>
      <c r="E24" s="532"/>
      <c r="F24" s="711" t="s">
        <v>441</v>
      </c>
      <c r="G24" s="713">
        <f>+SUM(G25:G26)</f>
        <v>0</v>
      </c>
      <c r="H24" s="713">
        <f t="shared" ref="H24:R24" si="1">+SUM(H25:H26)</f>
        <v>0</v>
      </c>
      <c r="I24" s="713">
        <f t="shared" si="1"/>
        <v>0</v>
      </c>
      <c r="J24" s="713">
        <f t="shared" si="1"/>
        <v>0</v>
      </c>
      <c r="K24" s="713">
        <f t="shared" si="1"/>
        <v>0</v>
      </c>
      <c r="L24" s="713">
        <f t="shared" si="1"/>
        <v>0</v>
      </c>
      <c r="M24" s="713">
        <f t="shared" si="1"/>
        <v>0</v>
      </c>
      <c r="N24" s="713">
        <f t="shared" si="1"/>
        <v>0</v>
      </c>
      <c r="O24" s="713">
        <f t="shared" si="1"/>
        <v>0</v>
      </c>
      <c r="P24" s="713">
        <f t="shared" si="1"/>
        <v>0</v>
      </c>
      <c r="Q24" s="713">
        <f t="shared" si="1"/>
        <v>0</v>
      </c>
      <c r="R24" s="534">
        <f t="shared" si="1"/>
        <v>0</v>
      </c>
      <c r="S24" s="526"/>
    </row>
    <row r="25" spans="2:19" ht="14.15" customHeight="1" x14ac:dyDescent="0.25">
      <c r="B25" s="527"/>
      <c r="C25" s="528" t="s">
        <v>447</v>
      </c>
      <c r="D25" s="528"/>
      <c r="E25" s="528"/>
      <c r="F25" s="712">
        <v>75</v>
      </c>
      <c r="G25" s="481">
        <v>0</v>
      </c>
      <c r="H25" s="481">
        <v>0</v>
      </c>
      <c r="I25" s="481">
        <v>0</v>
      </c>
      <c r="J25" s="481">
        <v>0</v>
      </c>
      <c r="K25" s="481">
        <v>0</v>
      </c>
      <c r="L25" s="481">
        <v>0</v>
      </c>
      <c r="M25" s="481">
        <v>0</v>
      </c>
      <c r="N25" s="481">
        <v>0</v>
      </c>
      <c r="O25" s="481">
        <v>0</v>
      </c>
      <c r="P25" s="481">
        <v>0</v>
      </c>
      <c r="Q25" s="481">
        <v>0</v>
      </c>
      <c r="R25" s="536">
        <f>SUM(G25:Q25)</f>
        <v>0</v>
      </c>
      <c r="S25" s="526"/>
    </row>
    <row r="26" spans="2:19" ht="14.15" customHeight="1" x14ac:dyDescent="0.25">
      <c r="B26" s="527"/>
      <c r="C26" s="528" t="s">
        <v>448</v>
      </c>
      <c r="D26" s="528"/>
      <c r="E26" s="528"/>
      <c r="F26" s="712" t="s">
        <v>442</v>
      </c>
      <c r="G26" s="481">
        <v>0</v>
      </c>
      <c r="H26" s="481">
        <v>0</v>
      </c>
      <c r="I26" s="481">
        <v>0</v>
      </c>
      <c r="J26" s="481">
        <v>0</v>
      </c>
      <c r="K26" s="481">
        <v>0</v>
      </c>
      <c r="L26" s="481">
        <v>0</v>
      </c>
      <c r="M26" s="481">
        <v>0</v>
      </c>
      <c r="N26" s="481">
        <v>0</v>
      </c>
      <c r="O26" s="481">
        <v>0</v>
      </c>
      <c r="P26" s="481">
        <v>0</v>
      </c>
      <c r="Q26" s="481">
        <v>0</v>
      </c>
      <c r="R26" s="536">
        <f>SUM(G26:Q26)</f>
        <v>0</v>
      </c>
      <c r="S26" s="526"/>
    </row>
    <row r="27" spans="2:19" ht="13" x14ac:dyDescent="0.3">
      <c r="B27" s="540"/>
      <c r="C27" s="541"/>
      <c r="D27" s="542"/>
      <c r="E27" s="542"/>
      <c r="F27" s="543"/>
      <c r="G27" s="544"/>
      <c r="H27" s="544"/>
      <c r="I27" s="544"/>
      <c r="J27" s="544"/>
      <c r="K27" s="544"/>
      <c r="L27" s="544"/>
      <c r="M27" s="544"/>
      <c r="N27" s="544"/>
      <c r="O27" s="544"/>
      <c r="P27" s="544"/>
      <c r="Q27" s="544"/>
      <c r="R27" s="534"/>
      <c r="S27" s="526"/>
    </row>
    <row r="28" spans="2:19" ht="13" x14ac:dyDescent="0.25">
      <c r="B28" s="775" t="s">
        <v>269</v>
      </c>
      <c r="C28" s="776"/>
      <c r="D28" s="776"/>
      <c r="E28" s="777"/>
      <c r="F28" s="778">
        <v>780</v>
      </c>
      <c r="G28" s="534"/>
      <c r="H28" s="534"/>
      <c r="I28" s="534"/>
      <c r="J28" s="534"/>
      <c r="K28" s="534"/>
      <c r="L28" s="534"/>
      <c r="M28" s="534"/>
      <c r="N28" s="534"/>
      <c r="O28" s="534"/>
      <c r="P28" s="534"/>
      <c r="Q28" s="534"/>
      <c r="R28" s="534"/>
      <c r="S28" s="526"/>
    </row>
    <row r="29" spans="2:19" ht="13" x14ac:dyDescent="0.25">
      <c r="B29" s="775"/>
      <c r="C29" s="776"/>
      <c r="D29" s="776"/>
      <c r="E29" s="777"/>
      <c r="F29" s="778"/>
      <c r="G29" s="495">
        <v>0</v>
      </c>
      <c r="H29" s="495">
        <v>0</v>
      </c>
      <c r="I29" s="495">
        <v>0</v>
      </c>
      <c r="J29" s="495">
        <v>0</v>
      </c>
      <c r="K29" s="495">
        <v>0</v>
      </c>
      <c r="L29" s="495">
        <v>0</v>
      </c>
      <c r="M29" s="495">
        <v>0</v>
      </c>
      <c r="N29" s="495">
        <v>0</v>
      </c>
      <c r="O29" s="495">
        <v>0</v>
      </c>
      <c r="P29" s="495">
        <v>0</v>
      </c>
      <c r="Q29" s="495">
        <v>0</v>
      </c>
      <c r="R29" s="534">
        <f>SUM(G29:Q29)</f>
        <v>0</v>
      </c>
      <c r="S29" s="526"/>
    </row>
    <row r="30" spans="2:19" ht="13" x14ac:dyDescent="0.3">
      <c r="B30" s="540"/>
      <c r="C30" s="542"/>
      <c r="D30" s="542"/>
      <c r="E30" s="542"/>
      <c r="F30" s="543"/>
      <c r="G30" s="544"/>
      <c r="H30" s="544"/>
      <c r="I30" s="544"/>
      <c r="J30" s="544"/>
      <c r="K30" s="544"/>
      <c r="L30" s="544"/>
      <c r="M30" s="544"/>
      <c r="N30" s="544"/>
      <c r="O30" s="544"/>
      <c r="P30" s="544"/>
      <c r="Q30" s="544"/>
      <c r="R30" s="534"/>
      <c r="S30" s="526"/>
    </row>
    <row r="31" spans="2:19" ht="13" x14ac:dyDescent="0.25">
      <c r="B31" s="775" t="s">
        <v>270</v>
      </c>
      <c r="C31" s="776"/>
      <c r="D31" s="776"/>
      <c r="E31" s="777"/>
      <c r="F31" s="778">
        <v>77</v>
      </c>
      <c r="G31" s="534"/>
      <c r="H31" s="534"/>
      <c r="I31" s="534"/>
      <c r="J31" s="534"/>
      <c r="K31" s="534"/>
      <c r="L31" s="534"/>
      <c r="M31" s="534"/>
      <c r="N31" s="534"/>
      <c r="O31" s="534"/>
      <c r="P31" s="534"/>
      <c r="Q31" s="534"/>
      <c r="R31" s="534"/>
      <c r="S31" s="526"/>
    </row>
    <row r="32" spans="2:19" ht="13" x14ac:dyDescent="0.25">
      <c r="B32" s="775"/>
      <c r="C32" s="776"/>
      <c r="D32" s="776"/>
      <c r="E32" s="777"/>
      <c r="F32" s="778"/>
      <c r="G32" s="495">
        <v>0</v>
      </c>
      <c r="H32" s="495">
        <v>0</v>
      </c>
      <c r="I32" s="495">
        <v>0</v>
      </c>
      <c r="J32" s="495">
        <v>0</v>
      </c>
      <c r="K32" s="495">
        <v>0</v>
      </c>
      <c r="L32" s="495">
        <v>0</v>
      </c>
      <c r="M32" s="495">
        <v>0</v>
      </c>
      <c r="N32" s="495">
        <v>0</v>
      </c>
      <c r="O32" s="495">
        <v>0</v>
      </c>
      <c r="P32" s="495">
        <v>0</v>
      </c>
      <c r="Q32" s="495">
        <v>0</v>
      </c>
      <c r="R32" s="534">
        <f>SUM(G32:Q32)</f>
        <v>0</v>
      </c>
      <c r="S32" s="526"/>
    </row>
    <row r="33" spans="2:19" ht="13" x14ac:dyDescent="0.25">
      <c r="B33" s="540"/>
      <c r="C33" s="542"/>
      <c r="D33" s="542"/>
      <c r="E33" s="542"/>
      <c r="F33" s="545"/>
      <c r="G33" s="544"/>
      <c r="H33" s="544"/>
      <c r="I33" s="544"/>
      <c r="J33" s="544"/>
      <c r="K33" s="544"/>
      <c r="L33" s="544"/>
      <c r="M33" s="544"/>
      <c r="N33" s="544"/>
      <c r="O33" s="544"/>
      <c r="P33" s="544"/>
      <c r="Q33" s="544"/>
      <c r="R33" s="534"/>
      <c r="S33" s="526"/>
    </row>
    <row r="34" spans="2:19" ht="13" x14ac:dyDescent="0.25">
      <c r="B34" s="538" t="s">
        <v>271</v>
      </c>
      <c r="C34" s="532"/>
      <c r="D34" s="539"/>
      <c r="E34" s="532"/>
      <c r="F34" s="546"/>
      <c r="G34" s="495">
        <v>0</v>
      </c>
      <c r="H34" s="495">
        <v>0</v>
      </c>
      <c r="I34" s="495">
        <v>0</v>
      </c>
      <c r="J34" s="495">
        <v>0</v>
      </c>
      <c r="K34" s="495">
        <v>0</v>
      </c>
      <c r="L34" s="495">
        <v>0</v>
      </c>
      <c r="M34" s="495">
        <v>0</v>
      </c>
      <c r="N34" s="495">
        <v>0</v>
      </c>
      <c r="O34" s="495">
        <v>0</v>
      </c>
      <c r="P34" s="495">
        <v>0</v>
      </c>
      <c r="Q34" s="495">
        <v>0</v>
      </c>
      <c r="R34" s="534">
        <f>SUM(G34:Q34)</f>
        <v>0</v>
      </c>
      <c r="S34" s="526"/>
    </row>
    <row r="35" spans="2:19" x14ac:dyDescent="0.25">
      <c r="B35" s="527"/>
      <c r="C35" s="528"/>
      <c r="D35" s="528"/>
      <c r="E35" s="528"/>
      <c r="F35" s="547"/>
      <c r="G35" s="548"/>
      <c r="H35" s="548"/>
      <c r="I35" s="548"/>
      <c r="J35" s="548"/>
      <c r="K35" s="548"/>
      <c r="L35" s="548"/>
      <c r="M35" s="548"/>
      <c r="N35" s="548"/>
      <c r="O35" s="548"/>
      <c r="P35" s="548"/>
      <c r="Q35" s="548"/>
      <c r="R35" s="548"/>
      <c r="S35" s="526"/>
    </row>
    <row r="36" spans="2:19" ht="15.5" x14ac:dyDescent="0.25">
      <c r="B36" s="549"/>
      <c r="C36" s="550"/>
      <c r="D36" s="550"/>
      <c r="E36" s="551"/>
      <c r="F36" s="552"/>
      <c r="G36" s="553"/>
      <c r="H36" s="553"/>
      <c r="I36" s="553"/>
      <c r="J36" s="553"/>
      <c r="K36" s="553"/>
      <c r="L36" s="553"/>
      <c r="M36" s="553"/>
      <c r="N36" s="553"/>
      <c r="O36" s="553"/>
      <c r="P36" s="553"/>
      <c r="Q36" s="553"/>
      <c r="R36" s="553"/>
      <c r="S36" s="526"/>
    </row>
    <row r="37" spans="2:19" ht="14" x14ac:dyDescent="0.25">
      <c r="B37" s="554"/>
      <c r="C37" s="555"/>
      <c r="D37" s="555"/>
      <c r="E37" s="556" t="s">
        <v>18</v>
      </c>
      <c r="F37" s="557"/>
      <c r="G37" s="558">
        <f>SUM(G14,G24,G29,G32,G34)</f>
        <v>0</v>
      </c>
      <c r="H37" s="558">
        <f t="shared" ref="H37:R37" si="2">SUM(H14,H24,H29,H32,H34)</f>
        <v>0</v>
      </c>
      <c r="I37" s="558">
        <f t="shared" si="2"/>
        <v>0</v>
      </c>
      <c r="J37" s="558">
        <f t="shared" si="2"/>
        <v>0</v>
      </c>
      <c r="K37" s="558">
        <f t="shared" si="2"/>
        <v>0</v>
      </c>
      <c r="L37" s="558">
        <f t="shared" si="2"/>
        <v>0</v>
      </c>
      <c r="M37" s="558">
        <f t="shared" si="2"/>
        <v>0</v>
      </c>
      <c r="N37" s="558">
        <f t="shared" si="2"/>
        <v>0</v>
      </c>
      <c r="O37" s="558">
        <f t="shared" si="2"/>
        <v>0</v>
      </c>
      <c r="P37" s="558">
        <f t="shared" si="2"/>
        <v>0</v>
      </c>
      <c r="Q37" s="558">
        <f t="shared" si="2"/>
        <v>0</v>
      </c>
      <c r="R37" s="558">
        <f t="shared" si="2"/>
        <v>0</v>
      </c>
      <c r="S37" s="526"/>
    </row>
    <row r="38" spans="2:19" ht="16" thickBot="1" x14ac:dyDescent="0.3">
      <c r="B38" s="559"/>
      <c r="C38" s="560"/>
      <c r="D38" s="560"/>
      <c r="E38" s="561"/>
      <c r="F38" s="562"/>
      <c r="G38" s="563"/>
      <c r="H38" s="563"/>
      <c r="I38" s="563"/>
      <c r="J38" s="563"/>
      <c r="K38" s="563"/>
      <c r="L38" s="563"/>
      <c r="M38" s="563"/>
      <c r="N38" s="563"/>
      <c r="O38" s="563"/>
      <c r="P38" s="563"/>
      <c r="Q38" s="563"/>
      <c r="R38" s="563"/>
      <c r="S38" s="526"/>
    </row>
    <row r="39" spans="2:19" ht="13.5" thickTop="1" x14ac:dyDescent="0.25">
      <c r="B39" s="564"/>
      <c r="C39" s="528"/>
      <c r="D39" s="528"/>
      <c r="E39" s="528"/>
      <c r="G39" s="564"/>
      <c r="H39" s="564"/>
      <c r="I39" s="564"/>
      <c r="J39" s="564"/>
      <c r="K39" s="564"/>
      <c r="L39" s="564"/>
      <c r="M39" s="564"/>
      <c r="N39" s="564"/>
      <c r="O39" s="564"/>
      <c r="P39" s="564"/>
      <c r="Q39" s="564"/>
      <c r="R39" s="528"/>
      <c r="S39" s="526"/>
    </row>
    <row r="40" spans="2:19" ht="13.5" thickBot="1" x14ac:dyDescent="0.3">
      <c r="B40" s="564"/>
      <c r="C40" s="528"/>
      <c r="D40" s="528"/>
      <c r="E40" s="528"/>
      <c r="G40" s="564"/>
      <c r="H40" s="564"/>
      <c r="I40" s="564"/>
      <c r="J40" s="564"/>
      <c r="K40" s="564"/>
      <c r="L40" s="564"/>
      <c r="M40" s="564"/>
      <c r="N40" s="564"/>
      <c r="O40" s="564"/>
      <c r="P40" s="564"/>
      <c r="Q40" s="564"/>
      <c r="R40" s="528"/>
      <c r="S40" s="526"/>
    </row>
    <row r="41" spans="2:19" s="83" customFormat="1" ht="13" thickTop="1" x14ac:dyDescent="0.25">
      <c r="B41" s="788" t="s">
        <v>146</v>
      </c>
      <c r="C41" s="789"/>
      <c r="D41" s="789"/>
      <c r="E41" s="790"/>
      <c r="F41" s="794" t="s">
        <v>20</v>
      </c>
      <c r="G41" s="766" t="s">
        <v>140</v>
      </c>
      <c r="H41" s="803"/>
      <c r="I41" s="803"/>
      <c r="J41" s="803"/>
      <c r="K41" s="767"/>
      <c r="L41" s="766" t="s">
        <v>141</v>
      </c>
      <c r="M41" s="803"/>
      <c r="N41" s="803"/>
      <c r="O41" s="803"/>
      <c r="P41" s="767"/>
      <c r="Q41" s="770" t="s">
        <v>108</v>
      </c>
      <c r="R41" s="770" t="s">
        <v>18</v>
      </c>
      <c r="S41" s="513"/>
    </row>
    <row r="42" spans="2:19" s="83" customFormat="1" x14ac:dyDescent="0.25">
      <c r="B42" s="791"/>
      <c r="C42" s="792"/>
      <c r="D42" s="792"/>
      <c r="E42" s="793"/>
      <c r="F42" s="795"/>
      <c r="G42" s="768"/>
      <c r="H42" s="804"/>
      <c r="I42" s="804"/>
      <c r="J42" s="804"/>
      <c r="K42" s="769"/>
      <c r="L42" s="768"/>
      <c r="M42" s="804"/>
      <c r="N42" s="804"/>
      <c r="O42" s="804"/>
      <c r="P42" s="769"/>
      <c r="Q42" s="771"/>
      <c r="R42" s="771"/>
      <c r="S42" s="513"/>
    </row>
    <row r="43" spans="2:19" s="83" customFormat="1" ht="26" x14ac:dyDescent="0.25">
      <c r="B43" s="514"/>
      <c r="C43" s="515"/>
      <c r="D43" s="515"/>
      <c r="E43" s="515"/>
      <c r="F43" s="566"/>
      <c r="G43" s="796" t="s">
        <v>107</v>
      </c>
      <c r="H43" s="797"/>
      <c r="I43" s="797"/>
      <c r="J43" s="798"/>
      <c r="K43" s="517" t="s">
        <v>108</v>
      </c>
      <c r="L43" s="796" t="s">
        <v>107</v>
      </c>
      <c r="M43" s="797"/>
      <c r="N43" s="797"/>
      <c r="O43" s="799"/>
      <c r="P43" s="518" t="s">
        <v>108</v>
      </c>
      <c r="Q43" s="488"/>
      <c r="R43" s="488"/>
      <c r="S43" s="513"/>
    </row>
    <row r="44" spans="2:19" s="83" customFormat="1" ht="31.5" customHeight="1" x14ac:dyDescent="0.25">
      <c r="B44" s="519"/>
      <c r="C44" s="520"/>
      <c r="D44" s="520"/>
      <c r="E44" s="520"/>
      <c r="F44" s="516"/>
      <c r="G44" s="517" t="s">
        <v>272</v>
      </c>
      <c r="H44" s="517" t="s">
        <v>273</v>
      </c>
      <c r="I44" s="517" t="s">
        <v>274</v>
      </c>
      <c r="J44" s="517" t="s">
        <v>188</v>
      </c>
      <c r="K44" s="517"/>
      <c r="L44" s="517" t="s">
        <v>272</v>
      </c>
      <c r="M44" s="517" t="s">
        <v>273</v>
      </c>
      <c r="N44" s="517" t="s">
        <v>274</v>
      </c>
      <c r="O44" s="517" t="s">
        <v>188</v>
      </c>
      <c r="P44" s="517"/>
      <c r="Q44" s="521"/>
      <c r="R44" s="521"/>
      <c r="S44" s="513"/>
    </row>
    <row r="45" spans="2:19" ht="13" x14ac:dyDescent="0.25">
      <c r="B45" s="522"/>
      <c r="C45" s="523"/>
      <c r="D45" s="523"/>
      <c r="E45" s="523"/>
      <c r="F45" s="524"/>
      <c r="G45" s="525"/>
      <c r="H45" s="525"/>
      <c r="I45" s="525"/>
      <c r="J45" s="525"/>
      <c r="K45" s="525"/>
      <c r="L45" s="525"/>
      <c r="M45" s="525"/>
      <c r="N45" s="525"/>
      <c r="O45" s="525"/>
      <c r="P45" s="525"/>
      <c r="Q45" s="525"/>
      <c r="R45" s="525"/>
      <c r="S45" s="526"/>
    </row>
    <row r="46" spans="2:19" x14ac:dyDescent="0.25">
      <c r="B46" s="527"/>
      <c r="C46" s="528"/>
      <c r="D46" s="528"/>
      <c r="E46" s="528"/>
      <c r="F46" s="529"/>
      <c r="G46" s="530"/>
      <c r="H46" s="530"/>
      <c r="I46" s="530"/>
      <c r="J46" s="530"/>
      <c r="K46" s="530"/>
      <c r="L46" s="530"/>
      <c r="M46" s="530"/>
      <c r="N46" s="530"/>
      <c r="O46" s="530"/>
      <c r="P46" s="530"/>
      <c r="Q46" s="530"/>
      <c r="R46" s="530"/>
      <c r="S46" s="526"/>
    </row>
    <row r="47" spans="2:19" ht="13" x14ac:dyDescent="0.3">
      <c r="B47" s="531" t="s">
        <v>275</v>
      </c>
      <c r="C47" s="532"/>
      <c r="D47" s="532"/>
      <c r="E47" s="532"/>
      <c r="F47" s="533" t="s">
        <v>446</v>
      </c>
      <c r="G47" s="534">
        <f>SUM(G49,G50,G51,G53,G56,G58,G59,G61,G62)</f>
        <v>0</v>
      </c>
      <c r="H47" s="534">
        <f t="shared" ref="H47:R47" si="3">SUM(H49,H50,H51,H53,H56,H58,H59,H61,H62)</f>
        <v>0</v>
      </c>
      <c r="I47" s="534">
        <f t="shared" si="3"/>
        <v>0</v>
      </c>
      <c r="J47" s="534">
        <f t="shared" si="3"/>
        <v>0</v>
      </c>
      <c r="K47" s="534">
        <f t="shared" si="3"/>
        <v>0</v>
      </c>
      <c r="L47" s="534">
        <f t="shared" si="3"/>
        <v>0</v>
      </c>
      <c r="M47" s="534">
        <f t="shared" si="3"/>
        <v>0</v>
      </c>
      <c r="N47" s="534">
        <f t="shared" si="3"/>
        <v>0</v>
      </c>
      <c r="O47" s="534">
        <f t="shared" si="3"/>
        <v>0</v>
      </c>
      <c r="P47" s="534">
        <f t="shared" si="3"/>
        <v>0</v>
      </c>
      <c r="Q47" s="534">
        <f t="shared" si="3"/>
        <v>0</v>
      </c>
      <c r="R47" s="534">
        <f t="shared" si="3"/>
        <v>0</v>
      </c>
      <c r="S47" s="526"/>
    </row>
    <row r="48" spans="2:19" x14ac:dyDescent="0.25">
      <c r="B48" s="535"/>
      <c r="C48" s="528"/>
      <c r="D48" s="528"/>
      <c r="E48" s="528"/>
      <c r="F48" s="529"/>
      <c r="G48" s="536"/>
      <c r="H48" s="536"/>
      <c r="I48" s="536"/>
      <c r="J48" s="536"/>
      <c r="K48" s="536"/>
      <c r="L48" s="536"/>
      <c r="M48" s="536"/>
      <c r="N48" s="536"/>
      <c r="O48" s="536"/>
      <c r="P48" s="536"/>
      <c r="Q48" s="536"/>
      <c r="R48" s="536"/>
      <c r="S48" s="526"/>
    </row>
    <row r="49" spans="2:19" x14ac:dyDescent="0.25">
      <c r="B49" s="527"/>
      <c r="C49" s="528" t="s">
        <v>147</v>
      </c>
      <c r="D49" s="528"/>
      <c r="E49" s="528"/>
      <c r="F49" s="529">
        <v>60</v>
      </c>
      <c r="G49" s="481">
        <v>0</v>
      </c>
      <c r="H49" s="481">
        <v>0</v>
      </c>
      <c r="I49" s="481">
        <v>0</v>
      </c>
      <c r="J49" s="481">
        <v>0</v>
      </c>
      <c r="K49" s="481">
        <v>0</v>
      </c>
      <c r="L49" s="481">
        <v>0</v>
      </c>
      <c r="M49" s="481">
        <v>0</v>
      </c>
      <c r="N49" s="481">
        <v>0</v>
      </c>
      <c r="O49" s="481">
        <v>0</v>
      </c>
      <c r="P49" s="481">
        <v>0</v>
      </c>
      <c r="Q49" s="481">
        <v>0</v>
      </c>
      <c r="R49" s="536">
        <f>SUM(G49:Q49)</f>
        <v>0</v>
      </c>
      <c r="S49" s="526"/>
    </row>
    <row r="50" spans="2:19" x14ac:dyDescent="0.25">
      <c r="B50" s="527"/>
      <c r="C50" s="537" t="s">
        <v>148</v>
      </c>
      <c r="D50" s="528"/>
      <c r="E50" s="528"/>
      <c r="F50" s="529">
        <v>61</v>
      </c>
      <c r="G50" s="481">
        <v>0</v>
      </c>
      <c r="H50" s="481">
        <v>0</v>
      </c>
      <c r="I50" s="481">
        <v>0</v>
      </c>
      <c r="J50" s="481">
        <v>0</v>
      </c>
      <c r="K50" s="481">
        <v>0</v>
      </c>
      <c r="L50" s="481">
        <v>0</v>
      </c>
      <c r="M50" s="481">
        <v>0</v>
      </c>
      <c r="N50" s="481">
        <v>0</v>
      </c>
      <c r="O50" s="481">
        <v>0</v>
      </c>
      <c r="P50" s="481">
        <v>0</v>
      </c>
      <c r="Q50" s="481">
        <v>0</v>
      </c>
      <c r="R50" s="536">
        <f>SUM(G50:Q50)</f>
        <v>0</v>
      </c>
      <c r="S50" s="526"/>
    </row>
    <row r="51" spans="2:19" x14ac:dyDescent="0.25">
      <c r="B51" s="527"/>
      <c r="C51" s="528" t="s">
        <v>149</v>
      </c>
      <c r="D51" s="528"/>
      <c r="E51" s="528"/>
      <c r="F51" s="529">
        <v>62</v>
      </c>
      <c r="G51" s="481">
        <v>0</v>
      </c>
      <c r="H51" s="481">
        <v>0</v>
      </c>
      <c r="I51" s="481">
        <v>0</v>
      </c>
      <c r="J51" s="481">
        <v>0</v>
      </c>
      <c r="K51" s="481">
        <v>0</v>
      </c>
      <c r="L51" s="481">
        <v>0</v>
      </c>
      <c r="M51" s="481">
        <v>0</v>
      </c>
      <c r="N51" s="481">
        <v>0</v>
      </c>
      <c r="O51" s="481">
        <v>0</v>
      </c>
      <c r="P51" s="481">
        <v>0</v>
      </c>
      <c r="Q51" s="481">
        <v>0</v>
      </c>
      <c r="R51" s="536">
        <f>SUM(G51:Q51)</f>
        <v>0</v>
      </c>
      <c r="S51" s="526"/>
    </row>
    <row r="52" spans="2:19" x14ac:dyDescent="0.25">
      <c r="B52" s="527"/>
      <c r="C52" s="779" t="s">
        <v>276</v>
      </c>
      <c r="D52" s="779"/>
      <c r="E52" s="780"/>
      <c r="F52" s="781">
        <v>630</v>
      </c>
      <c r="G52" s="536"/>
      <c r="H52" s="536"/>
      <c r="I52" s="536"/>
      <c r="J52" s="536"/>
      <c r="K52" s="536"/>
      <c r="L52" s="536"/>
      <c r="M52" s="536"/>
      <c r="N52" s="536"/>
      <c r="O52" s="536"/>
      <c r="P52" s="536"/>
      <c r="Q52" s="536"/>
      <c r="R52" s="536"/>
      <c r="S52" s="526"/>
    </row>
    <row r="53" spans="2:19" x14ac:dyDescent="0.25">
      <c r="B53" s="527"/>
      <c r="C53" s="779"/>
      <c r="D53" s="779"/>
      <c r="E53" s="780"/>
      <c r="F53" s="781"/>
      <c r="G53" s="481">
        <v>0</v>
      </c>
      <c r="H53" s="481">
        <v>0</v>
      </c>
      <c r="I53" s="481">
        <v>0</v>
      </c>
      <c r="J53" s="481">
        <v>0</v>
      </c>
      <c r="K53" s="481">
        <v>0</v>
      </c>
      <c r="L53" s="481">
        <v>0</v>
      </c>
      <c r="M53" s="481">
        <v>0</v>
      </c>
      <c r="N53" s="481">
        <v>0</v>
      </c>
      <c r="O53" s="481">
        <v>0</v>
      </c>
      <c r="P53" s="481">
        <v>0</v>
      </c>
      <c r="Q53" s="481">
        <v>0</v>
      </c>
      <c r="R53" s="536">
        <f>SUM(G53:Q53)</f>
        <v>0</v>
      </c>
      <c r="S53" s="526"/>
    </row>
    <row r="54" spans="2:19" x14ac:dyDescent="0.25">
      <c r="B54" s="527"/>
      <c r="C54" s="779" t="s">
        <v>277</v>
      </c>
      <c r="D54" s="779"/>
      <c r="E54" s="780"/>
      <c r="F54" s="781" t="s">
        <v>21</v>
      </c>
      <c r="G54" s="536"/>
      <c r="H54" s="536"/>
      <c r="I54" s="536"/>
      <c r="J54" s="536"/>
      <c r="K54" s="536"/>
      <c r="L54" s="536"/>
      <c r="M54" s="536"/>
      <c r="N54" s="536"/>
      <c r="O54" s="536"/>
      <c r="P54" s="536"/>
      <c r="Q54" s="536"/>
      <c r="R54" s="536"/>
      <c r="S54" s="526"/>
    </row>
    <row r="55" spans="2:19" x14ac:dyDescent="0.25">
      <c r="B55" s="527"/>
      <c r="C55" s="779"/>
      <c r="D55" s="779"/>
      <c r="E55" s="780"/>
      <c r="F55" s="781"/>
      <c r="G55" s="536"/>
      <c r="H55" s="536"/>
      <c r="I55" s="536"/>
      <c r="J55" s="536"/>
      <c r="K55" s="536"/>
      <c r="L55" s="536"/>
      <c r="M55" s="536"/>
      <c r="N55" s="536"/>
      <c r="O55" s="536"/>
      <c r="P55" s="536"/>
      <c r="Q55" s="536"/>
      <c r="R55" s="536"/>
      <c r="S55" s="526"/>
    </row>
    <row r="56" spans="2:19" ht="15" customHeight="1" x14ac:dyDescent="0.25">
      <c r="B56" s="527"/>
      <c r="C56" s="779"/>
      <c r="D56" s="779"/>
      <c r="E56" s="780"/>
      <c r="F56" s="781"/>
      <c r="G56" s="481">
        <v>0</v>
      </c>
      <c r="H56" s="481">
        <v>0</v>
      </c>
      <c r="I56" s="481">
        <v>0</v>
      </c>
      <c r="J56" s="481">
        <v>0</v>
      </c>
      <c r="K56" s="481">
        <v>0</v>
      </c>
      <c r="L56" s="481">
        <v>0</v>
      </c>
      <c r="M56" s="481">
        <v>0</v>
      </c>
      <c r="N56" s="481">
        <v>0</v>
      </c>
      <c r="O56" s="481">
        <v>0</v>
      </c>
      <c r="P56" s="481">
        <v>0</v>
      </c>
      <c r="Q56" s="481">
        <v>0</v>
      </c>
      <c r="R56" s="536">
        <f>SUM(G56:Q56)</f>
        <v>0</v>
      </c>
      <c r="S56" s="526"/>
    </row>
    <row r="57" spans="2:19" x14ac:dyDescent="0.25">
      <c r="B57" s="527"/>
      <c r="C57" s="779" t="s">
        <v>278</v>
      </c>
      <c r="D57" s="779"/>
      <c r="E57" s="780"/>
      <c r="F57" s="781" t="s">
        <v>322</v>
      </c>
      <c r="G57" s="536"/>
      <c r="H57" s="536"/>
      <c r="I57" s="536"/>
      <c r="J57" s="536"/>
      <c r="K57" s="536"/>
      <c r="L57" s="536"/>
      <c r="M57" s="536"/>
      <c r="N57" s="536"/>
      <c r="O57" s="536"/>
      <c r="P57" s="536"/>
      <c r="Q57" s="536"/>
      <c r="R57" s="536"/>
      <c r="S57" s="526"/>
    </row>
    <row r="58" spans="2:19" ht="16.5" customHeight="1" x14ac:dyDescent="0.25">
      <c r="B58" s="527"/>
      <c r="C58" s="779"/>
      <c r="D58" s="779"/>
      <c r="E58" s="780"/>
      <c r="F58" s="781"/>
      <c r="G58" s="481">
        <v>0</v>
      </c>
      <c r="H58" s="481">
        <v>0</v>
      </c>
      <c r="I58" s="481">
        <v>0</v>
      </c>
      <c r="J58" s="481">
        <v>0</v>
      </c>
      <c r="K58" s="481">
        <v>0</v>
      </c>
      <c r="L58" s="481">
        <v>0</v>
      </c>
      <c r="M58" s="481">
        <v>0</v>
      </c>
      <c r="N58" s="481">
        <v>0</v>
      </c>
      <c r="O58" s="481">
        <v>0</v>
      </c>
      <c r="P58" s="481">
        <v>0</v>
      </c>
      <c r="Q58" s="481">
        <v>0</v>
      </c>
      <c r="R58" s="536">
        <f>SUM(G58:Q58)</f>
        <v>0</v>
      </c>
      <c r="S58" s="526"/>
    </row>
    <row r="59" spans="2:19" x14ac:dyDescent="0.25">
      <c r="B59" s="527"/>
      <c r="C59" s="528" t="s">
        <v>150</v>
      </c>
      <c r="D59" s="528"/>
      <c r="E59" s="528"/>
      <c r="F59" s="529" t="s">
        <v>22</v>
      </c>
      <c r="G59" s="481">
        <v>0</v>
      </c>
      <c r="H59" s="481">
        <v>0</v>
      </c>
      <c r="I59" s="481">
        <v>0</v>
      </c>
      <c r="J59" s="481">
        <v>0</v>
      </c>
      <c r="K59" s="481">
        <v>0</v>
      </c>
      <c r="L59" s="481">
        <v>0</v>
      </c>
      <c r="M59" s="481">
        <v>0</v>
      </c>
      <c r="N59" s="481">
        <v>0</v>
      </c>
      <c r="O59" s="481">
        <v>0</v>
      </c>
      <c r="P59" s="481">
        <v>0</v>
      </c>
      <c r="Q59" s="481">
        <v>0</v>
      </c>
      <c r="R59" s="536">
        <f>SUM(G59:Q59)</f>
        <v>0</v>
      </c>
      <c r="S59" s="526"/>
    </row>
    <row r="60" spans="2:19" ht="12.65" customHeight="1" x14ac:dyDescent="0.25">
      <c r="B60" s="527"/>
      <c r="C60" s="779" t="s">
        <v>312</v>
      </c>
      <c r="D60" s="779"/>
      <c r="E60" s="780"/>
      <c r="F60" s="781">
        <v>649</v>
      </c>
      <c r="G60" s="536"/>
      <c r="H60" s="536"/>
      <c r="I60" s="536"/>
      <c r="J60" s="536"/>
      <c r="K60" s="536"/>
      <c r="L60" s="536"/>
      <c r="M60" s="536"/>
      <c r="N60" s="536"/>
      <c r="O60" s="536"/>
      <c r="P60" s="536"/>
      <c r="Q60" s="536"/>
      <c r="R60" s="536"/>
      <c r="S60" s="526"/>
    </row>
    <row r="61" spans="2:19" x14ac:dyDescent="0.25">
      <c r="B61" s="527"/>
      <c r="C61" s="779"/>
      <c r="D61" s="779"/>
      <c r="E61" s="780"/>
      <c r="F61" s="781"/>
      <c r="G61" s="481">
        <v>0</v>
      </c>
      <c r="H61" s="481">
        <v>0</v>
      </c>
      <c r="I61" s="481">
        <v>0</v>
      </c>
      <c r="J61" s="481">
        <v>0</v>
      </c>
      <c r="K61" s="481">
        <v>0</v>
      </c>
      <c r="L61" s="481">
        <v>0</v>
      </c>
      <c r="M61" s="481">
        <v>0</v>
      </c>
      <c r="N61" s="481">
        <v>0</v>
      </c>
      <c r="O61" s="481">
        <v>0</v>
      </c>
      <c r="P61" s="481">
        <v>0</v>
      </c>
      <c r="Q61" s="481">
        <v>0</v>
      </c>
      <c r="R61" s="536">
        <f>SUM(G61:Q61)</f>
        <v>0</v>
      </c>
      <c r="S61" s="526"/>
    </row>
    <row r="62" spans="2:19" x14ac:dyDescent="0.25">
      <c r="B62" s="527"/>
      <c r="C62" s="528" t="s">
        <v>439</v>
      </c>
      <c r="D62" s="528"/>
      <c r="E62" s="528"/>
      <c r="F62" s="712" t="s">
        <v>440</v>
      </c>
      <c r="G62" s="481">
        <v>0</v>
      </c>
      <c r="H62" s="481">
        <v>0</v>
      </c>
      <c r="I62" s="481">
        <v>0</v>
      </c>
      <c r="J62" s="481">
        <v>0</v>
      </c>
      <c r="K62" s="481">
        <v>0</v>
      </c>
      <c r="L62" s="481">
        <v>0</v>
      </c>
      <c r="M62" s="481">
        <v>0</v>
      </c>
      <c r="N62" s="481">
        <v>0</v>
      </c>
      <c r="O62" s="481">
        <v>0</v>
      </c>
      <c r="P62" s="481">
        <v>0</v>
      </c>
      <c r="Q62" s="481">
        <v>0</v>
      </c>
      <c r="R62" s="536">
        <f>SUM(G62:Q62)</f>
        <v>0</v>
      </c>
      <c r="S62" s="526"/>
    </row>
    <row r="63" spans="2:19" x14ac:dyDescent="0.25">
      <c r="B63" s="527"/>
      <c r="C63" s="537"/>
      <c r="D63" s="528"/>
      <c r="E63" s="528"/>
      <c r="F63" s="529"/>
      <c r="G63" s="536"/>
      <c r="H63" s="536"/>
      <c r="I63" s="536"/>
      <c r="J63" s="536"/>
      <c r="K63" s="536"/>
      <c r="L63" s="536"/>
      <c r="M63" s="536"/>
      <c r="N63" s="536"/>
      <c r="O63" s="536"/>
      <c r="P63" s="536"/>
      <c r="Q63" s="536"/>
      <c r="R63" s="536"/>
      <c r="S63" s="526"/>
    </row>
    <row r="64" spans="2:19" ht="13" x14ac:dyDescent="0.3">
      <c r="B64" s="538" t="s">
        <v>83</v>
      </c>
      <c r="C64" s="539"/>
      <c r="D64" s="532"/>
      <c r="E64" s="532"/>
      <c r="F64" s="711" t="s">
        <v>444</v>
      </c>
      <c r="G64" s="713">
        <f>SUM(G65:G66)</f>
        <v>0</v>
      </c>
      <c r="H64" s="713">
        <f t="shared" ref="H64:R64" si="4">SUM(H65:H66)</f>
        <v>0</v>
      </c>
      <c r="I64" s="713">
        <f t="shared" si="4"/>
        <v>0</v>
      </c>
      <c r="J64" s="713">
        <f t="shared" si="4"/>
        <v>0</v>
      </c>
      <c r="K64" s="713">
        <f t="shared" si="4"/>
        <v>0</v>
      </c>
      <c r="L64" s="713">
        <f t="shared" si="4"/>
        <v>0</v>
      </c>
      <c r="M64" s="713">
        <f t="shared" si="4"/>
        <v>0</v>
      </c>
      <c r="N64" s="713">
        <f t="shared" si="4"/>
        <v>0</v>
      </c>
      <c r="O64" s="713">
        <f t="shared" si="4"/>
        <v>0</v>
      </c>
      <c r="P64" s="713">
        <f t="shared" si="4"/>
        <v>0</v>
      </c>
      <c r="Q64" s="713">
        <f t="shared" si="4"/>
        <v>0</v>
      </c>
      <c r="R64" s="534">
        <f t="shared" si="4"/>
        <v>0</v>
      </c>
      <c r="S64" s="526"/>
    </row>
    <row r="65" spans="2:19" ht="14.15" customHeight="1" x14ac:dyDescent="0.25">
      <c r="B65" s="527"/>
      <c r="C65" s="528" t="s">
        <v>449</v>
      </c>
      <c r="D65" s="528"/>
      <c r="E65" s="528"/>
      <c r="F65" s="712">
        <v>65</v>
      </c>
      <c r="G65" s="481">
        <v>0</v>
      </c>
      <c r="H65" s="481">
        <v>0</v>
      </c>
      <c r="I65" s="481">
        <v>0</v>
      </c>
      <c r="J65" s="481">
        <v>0</v>
      </c>
      <c r="K65" s="481">
        <v>0</v>
      </c>
      <c r="L65" s="481">
        <v>0</v>
      </c>
      <c r="M65" s="481">
        <v>0</v>
      </c>
      <c r="N65" s="481">
        <v>0</v>
      </c>
      <c r="O65" s="481">
        <v>0</v>
      </c>
      <c r="P65" s="481">
        <v>0</v>
      </c>
      <c r="Q65" s="481">
        <v>0</v>
      </c>
      <c r="R65" s="536">
        <f>SUM(G65:Q65)</f>
        <v>0</v>
      </c>
      <c r="S65" s="526"/>
    </row>
    <row r="66" spans="2:19" ht="14.15" customHeight="1" x14ac:dyDescent="0.25">
      <c r="B66" s="527"/>
      <c r="C66" s="528" t="s">
        <v>450</v>
      </c>
      <c r="D66" s="528"/>
      <c r="E66" s="528"/>
      <c r="F66" s="712" t="s">
        <v>443</v>
      </c>
      <c r="G66" s="481">
        <v>0</v>
      </c>
      <c r="H66" s="481">
        <v>0</v>
      </c>
      <c r="I66" s="481">
        <v>0</v>
      </c>
      <c r="J66" s="481">
        <v>0</v>
      </c>
      <c r="K66" s="481">
        <v>0</v>
      </c>
      <c r="L66" s="481">
        <v>0</v>
      </c>
      <c r="M66" s="481">
        <v>0</v>
      </c>
      <c r="N66" s="481">
        <v>0</v>
      </c>
      <c r="O66" s="481">
        <v>0</v>
      </c>
      <c r="P66" s="481">
        <v>0</v>
      </c>
      <c r="Q66" s="481">
        <v>0</v>
      </c>
      <c r="R66" s="536">
        <f>SUM(G66:Q66)</f>
        <v>0</v>
      </c>
      <c r="S66" s="526"/>
    </row>
    <row r="67" spans="2:19" ht="13" x14ac:dyDescent="0.3">
      <c r="B67" s="540"/>
      <c r="C67" s="541"/>
      <c r="D67" s="542"/>
      <c r="E67" s="542"/>
      <c r="F67" s="543"/>
      <c r="G67" s="567"/>
      <c r="H67" s="567"/>
      <c r="I67" s="567"/>
      <c r="J67" s="567"/>
      <c r="K67" s="567"/>
      <c r="L67" s="567"/>
      <c r="M67" s="567"/>
      <c r="N67" s="567"/>
      <c r="O67" s="567"/>
      <c r="P67" s="567"/>
      <c r="Q67" s="567"/>
      <c r="R67" s="534"/>
      <c r="S67" s="526"/>
    </row>
    <row r="68" spans="2:19" ht="13" x14ac:dyDescent="0.25">
      <c r="B68" s="775" t="s">
        <v>280</v>
      </c>
      <c r="C68" s="776"/>
      <c r="D68" s="776"/>
      <c r="E68" s="777"/>
      <c r="F68" s="778">
        <v>680</v>
      </c>
      <c r="G68" s="534"/>
      <c r="H68" s="534"/>
      <c r="I68" s="534"/>
      <c r="J68" s="534"/>
      <c r="K68" s="534"/>
      <c r="L68" s="534"/>
      <c r="M68" s="534"/>
      <c r="N68" s="534"/>
      <c r="O68" s="534"/>
      <c r="P68" s="534"/>
      <c r="Q68" s="534"/>
      <c r="R68" s="534"/>
      <c r="S68" s="526"/>
    </row>
    <row r="69" spans="2:19" ht="13" x14ac:dyDescent="0.25">
      <c r="B69" s="775"/>
      <c r="C69" s="776"/>
      <c r="D69" s="776"/>
      <c r="E69" s="777"/>
      <c r="F69" s="778"/>
      <c r="G69" s="495">
        <v>0</v>
      </c>
      <c r="H69" s="495">
        <v>0</v>
      </c>
      <c r="I69" s="495">
        <v>0</v>
      </c>
      <c r="J69" s="495">
        <v>0</v>
      </c>
      <c r="K69" s="495">
        <v>0</v>
      </c>
      <c r="L69" s="495">
        <v>0</v>
      </c>
      <c r="M69" s="495">
        <v>0</v>
      </c>
      <c r="N69" s="495">
        <v>0</v>
      </c>
      <c r="O69" s="495">
        <v>0</v>
      </c>
      <c r="P69" s="495">
        <v>0</v>
      </c>
      <c r="Q69" s="495">
        <v>0</v>
      </c>
      <c r="R69" s="534">
        <f>SUM(G69:Q69)</f>
        <v>0</v>
      </c>
      <c r="S69" s="526"/>
    </row>
    <row r="70" spans="2:19" ht="13" x14ac:dyDescent="0.3">
      <c r="B70" s="540"/>
      <c r="C70" s="542"/>
      <c r="D70" s="542"/>
      <c r="E70" s="542"/>
      <c r="F70" s="543"/>
      <c r="G70" s="567"/>
      <c r="H70" s="567"/>
      <c r="I70" s="567"/>
      <c r="J70" s="567"/>
      <c r="K70" s="567"/>
      <c r="L70" s="567"/>
      <c r="M70" s="567"/>
      <c r="N70" s="567"/>
      <c r="O70" s="567"/>
      <c r="P70" s="567"/>
      <c r="Q70" s="567"/>
      <c r="R70" s="544"/>
      <c r="S70" s="526"/>
    </row>
    <row r="71" spans="2:19" ht="13" x14ac:dyDescent="0.3">
      <c r="B71" s="538" t="s">
        <v>190</v>
      </c>
      <c r="C71" s="532"/>
      <c r="D71" s="532"/>
      <c r="E71" s="532"/>
      <c r="F71" s="533" t="s">
        <v>151</v>
      </c>
      <c r="G71" s="495">
        <v>0</v>
      </c>
      <c r="H71" s="495">
        <v>0</v>
      </c>
      <c r="I71" s="495">
        <v>0</v>
      </c>
      <c r="J71" s="495">
        <v>0</v>
      </c>
      <c r="K71" s="495">
        <v>0</v>
      </c>
      <c r="L71" s="495">
        <v>0</v>
      </c>
      <c r="M71" s="495">
        <v>0</v>
      </c>
      <c r="N71" s="495">
        <v>0</v>
      </c>
      <c r="O71" s="495">
        <v>0</v>
      </c>
      <c r="P71" s="495">
        <v>0</v>
      </c>
      <c r="Q71" s="495">
        <v>0</v>
      </c>
      <c r="R71" s="534">
        <f>SUM(G71:Q71)</f>
        <v>0</v>
      </c>
      <c r="S71" s="526"/>
    </row>
    <row r="72" spans="2:19" ht="13" x14ac:dyDescent="0.25">
      <c r="B72" s="540"/>
      <c r="C72" s="542"/>
      <c r="D72" s="542"/>
      <c r="E72" s="542"/>
      <c r="F72" s="545"/>
      <c r="G72" s="567"/>
      <c r="H72" s="567"/>
      <c r="I72" s="567"/>
      <c r="J72" s="567"/>
      <c r="K72" s="567"/>
      <c r="L72" s="567"/>
      <c r="M72" s="567"/>
      <c r="N72" s="567"/>
      <c r="O72" s="567"/>
      <c r="P72" s="567"/>
      <c r="Q72" s="567"/>
      <c r="R72" s="544"/>
      <c r="S72" s="526"/>
    </row>
    <row r="73" spans="2:19" ht="13" x14ac:dyDescent="0.25">
      <c r="B73" s="538" t="s">
        <v>281</v>
      </c>
      <c r="C73" s="532"/>
      <c r="D73" s="539"/>
      <c r="E73" s="532"/>
      <c r="F73" s="546"/>
      <c r="G73" s="495">
        <v>0</v>
      </c>
      <c r="H73" s="495">
        <v>0</v>
      </c>
      <c r="I73" s="495">
        <v>0</v>
      </c>
      <c r="J73" s="495">
        <v>0</v>
      </c>
      <c r="K73" s="495">
        <v>0</v>
      </c>
      <c r="L73" s="495">
        <v>0</v>
      </c>
      <c r="M73" s="495">
        <v>0</v>
      </c>
      <c r="N73" s="495">
        <v>0</v>
      </c>
      <c r="O73" s="495">
        <v>0</v>
      </c>
      <c r="P73" s="495">
        <v>0</v>
      </c>
      <c r="Q73" s="495">
        <v>0</v>
      </c>
      <c r="R73" s="534">
        <f>SUM(G73:Q73)</f>
        <v>0</v>
      </c>
      <c r="S73" s="526"/>
    </row>
    <row r="74" spans="2:19" x14ac:dyDescent="0.25">
      <c r="B74" s="527"/>
      <c r="C74" s="528"/>
      <c r="D74" s="528"/>
      <c r="E74" s="528"/>
      <c r="F74" s="547"/>
      <c r="G74" s="536"/>
      <c r="H74" s="536"/>
      <c r="I74" s="536"/>
      <c r="J74" s="536"/>
      <c r="K74" s="536"/>
      <c r="L74" s="536"/>
      <c r="M74" s="536"/>
      <c r="N74" s="536"/>
      <c r="O74" s="536"/>
      <c r="P74" s="536"/>
      <c r="Q74" s="536"/>
      <c r="R74" s="536"/>
      <c r="S74" s="526"/>
    </row>
    <row r="75" spans="2:19" ht="15.5" x14ac:dyDescent="0.25">
      <c r="B75" s="549"/>
      <c r="C75" s="550"/>
      <c r="D75" s="550"/>
      <c r="E75" s="551"/>
      <c r="F75" s="552"/>
      <c r="G75" s="553"/>
      <c r="H75" s="553"/>
      <c r="I75" s="553"/>
      <c r="J75" s="553"/>
      <c r="K75" s="553"/>
      <c r="L75" s="553"/>
      <c r="M75" s="553"/>
      <c r="N75" s="553"/>
      <c r="O75" s="553"/>
      <c r="P75" s="553"/>
      <c r="Q75" s="553"/>
      <c r="R75" s="553"/>
      <c r="S75" s="526"/>
    </row>
    <row r="76" spans="2:19" ht="14" x14ac:dyDescent="0.25">
      <c r="B76" s="554"/>
      <c r="C76" s="555"/>
      <c r="D76" s="555"/>
      <c r="E76" s="556" t="s">
        <v>18</v>
      </c>
      <c r="F76" s="557"/>
      <c r="G76" s="558">
        <f>SUM(G47,G64,G69,G71,G73)</f>
        <v>0</v>
      </c>
      <c r="H76" s="558">
        <f t="shared" ref="H76:R76" si="5">SUM(H47,H64,H69,H71,H73)</f>
        <v>0</v>
      </c>
      <c r="I76" s="558">
        <f t="shared" si="5"/>
        <v>0</v>
      </c>
      <c r="J76" s="558">
        <f t="shared" si="5"/>
        <v>0</v>
      </c>
      <c r="K76" s="558">
        <f t="shared" si="5"/>
        <v>0</v>
      </c>
      <c r="L76" s="558">
        <f t="shared" si="5"/>
        <v>0</v>
      </c>
      <c r="M76" s="558">
        <f t="shared" si="5"/>
        <v>0</v>
      </c>
      <c r="N76" s="558">
        <f t="shared" si="5"/>
        <v>0</v>
      </c>
      <c r="O76" s="558">
        <f t="shared" si="5"/>
        <v>0</v>
      </c>
      <c r="P76" s="558">
        <f t="shared" si="5"/>
        <v>0</v>
      </c>
      <c r="Q76" s="558">
        <f t="shared" si="5"/>
        <v>0</v>
      </c>
      <c r="R76" s="558">
        <f t="shared" si="5"/>
        <v>0</v>
      </c>
      <c r="S76" s="526"/>
    </row>
    <row r="77" spans="2:19" ht="16" thickBot="1" x14ac:dyDescent="0.3">
      <c r="B77" s="559"/>
      <c r="C77" s="560"/>
      <c r="D77" s="560"/>
      <c r="E77" s="561"/>
      <c r="F77" s="562"/>
      <c r="G77" s="563"/>
      <c r="H77" s="563"/>
      <c r="I77" s="563"/>
      <c r="J77" s="563"/>
      <c r="K77" s="563"/>
      <c r="L77" s="563"/>
      <c r="M77" s="563"/>
      <c r="N77" s="563"/>
      <c r="O77" s="563"/>
      <c r="P77" s="563"/>
      <c r="Q77" s="563"/>
      <c r="R77" s="563"/>
      <c r="S77" s="526"/>
    </row>
    <row r="78" spans="2:19" ht="13" thickTop="1" x14ac:dyDescent="0.25">
      <c r="B78" s="528"/>
      <c r="C78" s="528"/>
      <c r="D78" s="528"/>
      <c r="E78" s="528"/>
      <c r="F78" s="568"/>
      <c r="G78" s="569"/>
      <c r="H78" s="569"/>
      <c r="I78" s="569"/>
      <c r="J78" s="569"/>
      <c r="K78" s="569"/>
      <c r="L78" s="569"/>
      <c r="M78" s="569"/>
      <c r="N78" s="569"/>
      <c r="O78" s="569"/>
      <c r="P78" s="569"/>
      <c r="Q78" s="569"/>
      <c r="R78" s="569"/>
      <c r="S78" s="526"/>
    </row>
    <row r="79" spans="2:19" ht="13" x14ac:dyDescent="0.25">
      <c r="B79" s="528"/>
      <c r="C79" s="528"/>
      <c r="D79" s="528"/>
      <c r="E79" s="528" t="s">
        <v>152</v>
      </c>
      <c r="F79" s="568"/>
      <c r="G79" s="569">
        <f>SUM(G14,G24,G29,G32)</f>
        <v>0</v>
      </c>
      <c r="H79" s="569">
        <f t="shared" ref="H79:R79" si="6">SUM(H14,H24,H29,H32)</f>
        <v>0</v>
      </c>
      <c r="I79" s="569">
        <f t="shared" si="6"/>
        <v>0</v>
      </c>
      <c r="J79" s="569">
        <f t="shared" si="6"/>
        <v>0</v>
      </c>
      <c r="K79" s="569">
        <f t="shared" si="6"/>
        <v>0</v>
      </c>
      <c r="L79" s="569">
        <f t="shared" si="6"/>
        <v>0</v>
      </c>
      <c r="M79" s="569">
        <f t="shared" si="6"/>
        <v>0</v>
      </c>
      <c r="N79" s="569">
        <f t="shared" si="6"/>
        <v>0</v>
      </c>
      <c r="O79" s="569">
        <f t="shared" si="6"/>
        <v>0</v>
      </c>
      <c r="P79" s="569">
        <f t="shared" si="6"/>
        <v>0</v>
      </c>
      <c r="Q79" s="569">
        <f t="shared" si="6"/>
        <v>0</v>
      </c>
      <c r="R79" s="570">
        <f t="shared" si="6"/>
        <v>0</v>
      </c>
      <c r="S79" s="526"/>
    </row>
    <row r="80" spans="2:19" ht="13" x14ac:dyDescent="0.25">
      <c r="B80" s="528"/>
      <c r="C80" s="528"/>
      <c r="D80" s="528"/>
      <c r="E80" s="528" t="s">
        <v>153</v>
      </c>
      <c r="F80" s="568"/>
      <c r="G80" s="569">
        <f>SUM(G47,G64,G69,G71)</f>
        <v>0</v>
      </c>
      <c r="H80" s="569">
        <f t="shared" ref="H80:R80" si="7">SUM(H47,H64,H69,H71)</f>
        <v>0</v>
      </c>
      <c r="I80" s="569">
        <f t="shared" si="7"/>
        <v>0</v>
      </c>
      <c r="J80" s="569">
        <f t="shared" si="7"/>
        <v>0</v>
      </c>
      <c r="K80" s="569">
        <f t="shared" si="7"/>
        <v>0</v>
      </c>
      <c r="L80" s="569">
        <f t="shared" si="7"/>
        <v>0</v>
      </c>
      <c r="M80" s="569">
        <f t="shared" si="7"/>
        <v>0</v>
      </c>
      <c r="N80" s="569">
        <f t="shared" si="7"/>
        <v>0</v>
      </c>
      <c r="O80" s="569">
        <f t="shared" si="7"/>
        <v>0</v>
      </c>
      <c r="P80" s="569">
        <f t="shared" si="7"/>
        <v>0</v>
      </c>
      <c r="Q80" s="569">
        <f t="shared" si="7"/>
        <v>0</v>
      </c>
      <c r="R80" s="570">
        <f t="shared" si="7"/>
        <v>0</v>
      </c>
      <c r="S80" s="526"/>
    </row>
    <row r="81" spans="2:19" ht="13" x14ac:dyDescent="0.25">
      <c r="B81" s="528"/>
      <c r="C81" s="528"/>
      <c r="D81" s="528"/>
      <c r="E81" s="528" t="s">
        <v>154</v>
      </c>
      <c r="F81" s="568"/>
      <c r="G81" s="569">
        <f t="shared" ref="G81" si="8">G79-G80</f>
        <v>0</v>
      </c>
      <c r="H81" s="569">
        <f t="shared" ref="H81:R81" si="9">H79-H80</f>
        <v>0</v>
      </c>
      <c r="I81" s="569">
        <f t="shared" si="9"/>
        <v>0</v>
      </c>
      <c r="J81" s="569">
        <f t="shared" si="9"/>
        <v>0</v>
      </c>
      <c r="K81" s="569">
        <f t="shared" si="9"/>
        <v>0</v>
      </c>
      <c r="L81" s="569">
        <f t="shared" si="9"/>
        <v>0</v>
      </c>
      <c r="M81" s="569">
        <f t="shared" si="9"/>
        <v>0</v>
      </c>
      <c r="N81" s="569">
        <f t="shared" si="9"/>
        <v>0</v>
      </c>
      <c r="O81" s="569">
        <f t="shared" si="9"/>
        <v>0</v>
      </c>
      <c r="P81" s="569">
        <f t="shared" si="9"/>
        <v>0</v>
      </c>
      <c r="Q81" s="569">
        <f t="shared" si="9"/>
        <v>0</v>
      </c>
      <c r="R81" s="570">
        <f t="shared" si="9"/>
        <v>0</v>
      </c>
      <c r="S81" s="526"/>
    </row>
    <row r="82" spans="2:19" x14ac:dyDescent="0.25">
      <c r="B82" s="528"/>
      <c r="C82" s="528"/>
      <c r="D82" s="528"/>
      <c r="E82" s="528"/>
      <c r="F82" s="568"/>
      <c r="G82" s="528"/>
      <c r="H82" s="528"/>
      <c r="I82" s="528"/>
      <c r="J82" s="528"/>
      <c r="K82" s="528"/>
      <c r="L82" s="528"/>
      <c r="M82" s="528"/>
      <c r="N82" s="528"/>
      <c r="O82" s="528"/>
      <c r="P82" s="528"/>
      <c r="Q82" s="528"/>
      <c r="R82" s="528"/>
      <c r="S82" s="528"/>
    </row>
    <row r="83" spans="2:19" ht="13.5" thickBot="1" x14ac:dyDescent="0.3">
      <c r="B83" s="528"/>
      <c r="C83" s="528"/>
      <c r="D83" s="528"/>
      <c r="E83" s="571"/>
      <c r="F83" s="568"/>
      <c r="G83" s="528"/>
      <c r="H83" s="528"/>
      <c r="I83" s="528"/>
      <c r="J83" s="528"/>
      <c r="K83" s="528"/>
      <c r="L83" s="528"/>
      <c r="M83" s="528"/>
      <c r="N83" s="528"/>
      <c r="O83" s="528"/>
      <c r="P83" s="528"/>
      <c r="Q83" s="528"/>
      <c r="R83" s="528"/>
      <c r="S83" s="528"/>
    </row>
    <row r="84" spans="2:19" s="83" customFormat="1" ht="16" customHeight="1" thickBot="1" x14ac:dyDescent="0.3">
      <c r="B84" s="763" t="str">
        <f>"BOEKJAAR "&amp;TITELBLAD!$E$17-1</f>
        <v>BOEKJAAR 2021</v>
      </c>
      <c r="C84" s="764"/>
      <c r="D84" s="764"/>
      <c r="E84" s="764"/>
      <c r="F84" s="764"/>
      <c r="G84" s="764"/>
      <c r="H84" s="764"/>
      <c r="I84" s="764"/>
      <c r="J84" s="764"/>
      <c r="K84" s="764"/>
      <c r="L84" s="764"/>
      <c r="M84" s="764"/>
      <c r="N84" s="764"/>
      <c r="O84" s="764"/>
      <c r="P84" s="764"/>
      <c r="Q84" s="764"/>
      <c r="R84" s="765"/>
    </row>
    <row r="85" spans="2:19" ht="18" x14ac:dyDescent="0.25">
      <c r="B85" s="501"/>
      <c r="C85" s="501"/>
      <c r="D85" s="501"/>
      <c r="E85" s="501"/>
      <c r="F85" s="502"/>
      <c r="G85" s="501"/>
      <c r="H85" s="501"/>
      <c r="I85" s="501"/>
      <c r="J85" s="501"/>
      <c r="K85" s="501"/>
      <c r="L85" s="501"/>
      <c r="M85" s="501"/>
      <c r="N85" s="501"/>
      <c r="O85" s="572" t="s">
        <v>261</v>
      </c>
      <c r="P85" s="572"/>
      <c r="Q85" s="572"/>
      <c r="R85" s="501"/>
      <c r="S85" s="502"/>
    </row>
    <row r="86" spans="2:19" ht="13" x14ac:dyDescent="0.25">
      <c r="B86" s="500"/>
      <c r="C86" s="506" t="s">
        <v>106</v>
      </c>
      <c r="D86" s="507"/>
      <c r="E86" s="500"/>
      <c r="F86" s="500"/>
      <c r="G86" s="500"/>
      <c r="H86" s="500"/>
      <c r="I86" s="500"/>
      <c r="J86" s="500"/>
      <c r="K86" s="500"/>
      <c r="L86" s="507"/>
      <c r="M86" s="500"/>
      <c r="N86" s="500"/>
      <c r="O86" s="573"/>
      <c r="P86" s="573"/>
      <c r="Q86" s="573"/>
      <c r="R86" s="500"/>
      <c r="S86" s="500"/>
    </row>
    <row r="87" spans="2:19" ht="13" x14ac:dyDescent="0.25">
      <c r="B87" s="500"/>
      <c r="C87" s="509" t="s">
        <v>262</v>
      </c>
      <c r="D87" s="507"/>
      <c r="E87" s="500"/>
      <c r="F87" s="500"/>
      <c r="G87" s="500"/>
      <c r="H87" s="500"/>
      <c r="I87" s="500"/>
      <c r="J87" s="500"/>
      <c r="K87" s="500"/>
      <c r="L87" s="507"/>
      <c r="M87" s="500"/>
      <c r="N87" s="500"/>
      <c r="O87" s="500"/>
      <c r="P87" s="500"/>
      <c r="Q87" s="500"/>
      <c r="R87" s="500"/>
      <c r="S87" s="500"/>
    </row>
    <row r="88" spans="2:19" ht="13.5" thickBot="1" x14ac:dyDescent="0.3">
      <c r="B88" s="510"/>
      <c r="C88" s="510"/>
      <c r="D88" s="510"/>
      <c r="E88" s="510"/>
      <c r="F88" s="511"/>
      <c r="G88" s="510"/>
      <c r="H88" s="510"/>
      <c r="I88" s="510"/>
      <c r="J88" s="510"/>
      <c r="K88" s="510"/>
      <c r="L88" s="510"/>
      <c r="M88" s="510"/>
      <c r="N88" s="510"/>
      <c r="O88" s="510"/>
      <c r="P88" s="510"/>
      <c r="Q88" s="510"/>
      <c r="R88" s="510"/>
      <c r="S88" s="510"/>
    </row>
    <row r="89" spans="2:19" s="83" customFormat="1" ht="13" thickTop="1" x14ac:dyDescent="0.25">
      <c r="B89" s="788" t="s">
        <v>142</v>
      </c>
      <c r="C89" s="789"/>
      <c r="D89" s="789"/>
      <c r="E89" s="790"/>
      <c r="F89" s="801" t="s">
        <v>20</v>
      </c>
      <c r="G89" s="766" t="s">
        <v>140</v>
      </c>
      <c r="H89" s="803"/>
      <c r="I89" s="803"/>
      <c r="J89" s="803"/>
      <c r="K89" s="767"/>
      <c r="L89" s="766" t="s">
        <v>141</v>
      </c>
      <c r="M89" s="803"/>
      <c r="N89" s="803"/>
      <c r="O89" s="803"/>
      <c r="P89" s="767"/>
      <c r="Q89" s="770" t="s">
        <v>108</v>
      </c>
      <c r="R89" s="770" t="s">
        <v>18</v>
      </c>
      <c r="S89" s="513"/>
    </row>
    <row r="90" spans="2:19" s="83" customFormat="1" x14ac:dyDescent="0.25">
      <c r="B90" s="791"/>
      <c r="C90" s="792"/>
      <c r="D90" s="792"/>
      <c r="E90" s="793"/>
      <c r="F90" s="802"/>
      <c r="G90" s="768"/>
      <c r="H90" s="804"/>
      <c r="I90" s="804"/>
      <c r="J90" s="804"/>
      <c r="K90" s="769"/>
      <c r="L90" s="768"/>
      <c r="M90" s="804"/>
      <c r="N90" s="804"/>
      <c r="O90" s="804"/>
      <c r="P90" s="769"/>
      <c r="Q90" s="771"/>
      <c r="R90" s="771"/>
      <c r="S90" s="513"/>
    </row>
    <row r="91" spans="2:19" s="83" customFormat="1" ht="29.25" customHeight="1" x14ac:dyDescent="0.25">
      <c r="B91" s="514"/>
      <c r="C91" s="515"/>
      <c r="D91" s="515"/>
      <c r="E91" s="515"/>
      <c r="F91" s="516"/>
      <c r="G91" s="796" t="s">
        <v>107</v>
      </c>
      <c r="H91" s="797"/>
      <c r="I91" s="797"/>
      <c r="J91" s="798"/>
      <c r="K91" s="517" t="s">
        <v>108</v>
      </c>
      <c r="L91" s="796" t="s">
        <v>107</v>
      </c>
      <c r="M91" s="797"/>
      <c r="N91" s="797"/>
      <c r="O91" s="799"/>
      <c r="P91" s="518" t="s">
        <v>108</v>
      </c>
      <c r="Q91" s="488"/>
      <c r="R91" s="488"/>
      <c r="S91" s="513"/>
    </row>
    <row r="92" spans="2:19" s="83" customFormat="1" ht="31.5" customHeight="1" x14ac:dyDescent="0.3">
      <c r="B92" s="519"/>
      <c r="C92" s="520"/>
      <c r="D92" s="520"/>
      <c r="E92" s="520"/>
      <c r="F92" s="574"/>
      <c r="G92" s="517" t="s">
        <v>263</v>
      </c>
      <c r="H92" s="517" t="s">
        <v>264</v>
      </c>
      <c r="I92" s="517" t="s">
        <v>265</v>
      </c>
      <c r="J92" s="517" t="s">
        <v>188</v>
      </c>
      <c r="K92" s="517"/>
      <c r="L92" s="517" t="s">
        <v>263</v>
      </c>
      <c r="M92" s="517" t="s">
        <v>264</v>
      </c>
      <c r="N92" s="517" t="s">
        <v>265</v>
      </c>
      <c r="O92" s="517" t="s">
        <v>188</v>
      </c>
      <c r="P92" s="517"/>
      <c r="Q92" s="521"/>
      <c r="R92" s="521"/>
      <c r="S92" s="513"/>
    </row>
    <row r="93" spans="2:19" ht="13" x14ac:dyDescent="0.3">
      <c r="B93" s="522"/>
      <c r="C93" s="523"/>
      <c r="D93" s="523"/>
      <c r="E93" s="523"/>
      <c r="F93" s="574"/>
      <c r="G93" s="525"/>
      <c r="H93" s="525"/>
      <c r="I93" s="525"/>
      <c r="J93" s="525"/>
      <c r="K93" s="525"/>
      <c r="L93" s="525"/>
      <c r="M93" s="525"/>
      <c r="N93" s="525"/>
      <c r="O93" s="525"/>
      <c r="P93" s="525"/>
      <c r="Q93" s="525"/>
      <c r="R93" s="525"/>
      <c r="S93" s="526"/>
    </row>
    <row r="94" spans="2:19" x14ac:dyDescent="0.25">
      <c r="B94" s="527"/>
      <c r="C94" s="528"/>
      <c r="D94" s="528"/>
      <c r="E94" s="528"/>
      <c r="F94" s="529"/>
      <c r="G94" s="530"/>
      <c r="H94" s="530"/>
      <c r="I94" s="530"/>
      <c r="J94" s="530"/>
      <c r="K94" s="530"/>
      <c r="L94" s="530"/>
      <c r="M94" s="530"/>
      <c r="N94" s="530"/>
      <c r="O94" s="530"/>
      <c r="P94" s="530"/>
      <c r="Q94" s="530"/>
      <c r="R94" s="530"/>
      <c r="S94" s="526"/>
    </row>
    <row r="95" spans="2:19" ht="13" x14ac:dyDescent="0.3">
      <c r="B95" s="531" t="s">
        <v>266</v>
      </c>
      <c r="C95" s="532"/>
      <c r="D95" s="532"/>
      <c r="E95" s="532"/>
      <c r="F95" s="533" t="s">
        <v>445</v>
      </c>
      <c r="G95" s="534">
        <f>SUM(G97,G100,G101,G102,G103)</f>
        <v>0</v>
      </c>
      <c r="H95" s="534">
        <f t="shared" ref="H95:R95" si="10">SUM(H97,H100,H101,H102,H103)</f>
        <v>0</v>
      </c>
      <c r="I95" s="534">
        <f t="shared" si="10"/>
        <v>0</v>
      </c>
      <c r="J95" s="534">
        <f t="shared" si="10"/>
        <v>0</v>
      </c>
      <c r="K95" s="534">
        <f t="shared" si="10"/>
        <v>0</v>
      </c>
      <c r="L95" s="534">
        <f t="shared" si="10"/>
        <v>0</v>
      </c>
      <c r="M95" s="534">
        <f t="shared" si="10"/>
        <v>0</v>
      </c>
      <c r="N95" s="534">
        <f t="shared" si="10"/>
        <v>0</v>
      </c>
      <c r="O95" s="534">
        <f t="shared" si="10"/>
        <v>0</v>
      </c>
      <c r="P95" s="534">
        <f t="shared" si="10"/>
        <v>0</v>
      </c>
      <c r="Q95" s="534">
        <f t="shared" si="10"/>
        <v>0</v>
      </c>
      <c r="R95" s="534">
        <f t="shared" si="10"/>
        <v>0</v>
      </c>
      <c r="S95" s="526"/>
    </row>
    <row r="96" spans="2:19" x14ac:dyDescent="0.25">
      <c r="B96" s="535"/>
      <c r="C96" s="528"/>
      <c r="D96" s="528"/>
      <c r="E96" s="528"/>
      <c r="F96" s="529"/>
      <c r="G96" s="536"/>
      <c r="H96" s="536"/>
      <c r="I96" s="536"/>
      <c r="J96" s="536"/>
      <c r="K96" s="536"/>
      <c r="L96" s="536"/>
      <c r="M96" s="536"/>
      <c r="N96" s="536"/>
      <c r="O96" s="536"/>
      <c r="P96" s="536"/>
      <c r="Q96" s="536"/>
      <c r="R96" s="536"/>
      <c r="S96" s="526"/>
    </row>
    <row r="97" spans="2:19" x14ac:dyDescent="0.25">
      <c r="B97" s="527"/>
      <c r="C97" s="528" t="s">
        <v>143</v>
      </c>
      <c r="D97" s="528"/>
      <c r="E97" s="528"/>
      <c r="F97" s="529">
        <v>70</v>
      </c>
      <c r="G97" s="481">
        <v>0</v>
      </c>
      <c r="H97" s="481">
        <v>0</v>
      </c>
      <c r="I97" s="481">
        <v>0</v>
      </c>
      <c r="J97" s="481">
        <v>0</v>
      </c>
      <c r="K97" s="481">
        <v>0</v>
      </c>
      <c r="L97" s="481">
        <v>0</v>
      </c>
      <c r="M97" s="481">
        <v>0</v>
      </c>
      <c r="N97" s="481">
        <v>0</v>
      </c>
      <c r="O97" s="481">
        <v>0</v>
      </c>
      <c r="P97" s="481">
        <v>0</v>
      </c>
      <c r="Q97" s="481">
        <v>0</v>
      </c>
      <c r="R97" s="536">
        <f>SUM(G97:Q97)</f>
        <v>0</v>
      </c>
      <c r="S97" s="526"/>
    </row>
    <row r="98" spans="2:19" x14ac:dyDescent="0.25">
      <c r="B98" s="527"/>
      <c r="C98" s="779" t="s">
        <v>267</v>
      </c>
      <c r="D98" s="779"/>
      <c r="E98" s="780"/>
      <c r="F98" s="800">
        <v>71</v>
      </c>
      <c r="G98" s="536"/>
      <c r="H98" s="536"/>
      <c r="I98" s="536"/>
      <c r="J98" s="536"/>
      <c r="K98" s="536"/>
      <c r="L98" s="536"/>
      <c r="M98" s="536"/>
      <c r="N98" s="536"/>
      <c r="O98" s="536"/>
      <c r="P98" s="536"/>
      <c r="Q98" s="536"/>
      <c r="R98" s="536"/>
      <c r="S98" s="526"/>
    </row>
    <row r="99" spans="2:19" x14ac:dyDescent="0.25">
      <c r="B99" s="527"/>
      <c r="C99" s="779"/>
      <c r="D99" s="779"/>
      <c r="E99" s="780"/>
      <c r="F99" s="800"/>
      <c r="G99" s="536"/>
      <c r="H99" s="536"/>
      <c r="I99" s="536"/>
      <c r="J99" s="536"/>
      <c r="K99" s="536"/>
      <c r="L99" s="536"/>
      <c r="M99" s="536"/>
      <c r="N99" s="536"/>
      <c r="O99" s="536"/>
      <c r="P99" s="536"/>
      <c r="Q99" s="536"/>
      <c r="R99" s="536"/>
      <c r="S99" s="526"/>
    </row>
    <row r="100" spans="2:19" x14ac:dyDescent="0.25">
      <c r="B100" s="527"/>
      <c r="C100" s="779"/>
      <c r="D100" s="779"/>
      <c r="E100" s="780"/>
      <c r="F100" s="800"/>
      <c r="G100" s="481">
        <v>0</v>
      </c>
      <c r="H100" s="481">
        <v>0</v>
      </c>
      <c r="I100" s="481">
        <v>0</v>
      </c>
      <c r="J100" s="481">
        <v>0</v>
      </c>
      <c r="K100" s="481">
        <v>0</v>
      </c>
      <c r="L100" s="481">
        <v>0</v>
      </c>
      <c r="M100" s="481">
        <v>0</v>
      </c>
      <c r="N100" s="481">
        <v>0</v>
      </c>
      <c r="O100" s="481">
        <v>0</v>
      </c>
      <c r="P100" s="481">
        <v>0</v>
      </c>
      <c r="Q100" s="481">
        <v>0</v>
      </c>
      <c r="R100" s="536">
        <f>SUM(G100:Q100)</f>
        <v>0</v>
      </c>
      <c r="S100" s="526"/>
    </row>
    <row r="101" spans="2:19" x14ac:dyDescent="0.25">
      <c r="B101" s="527"/>
      <c r="C101" s="528" t="s">
        <v>144</v>
      </c>
      <c r="D101" s="528"/>
      <c r="E101" s="528"/>
      <c r="F101" s="529">
        <v>72</v>
      </c>
      <c r="G101" s="481">
        <v>0</v>
      </c>
      <c r="H101" s="481">
        <v>0</v>
      </c>
      <c r="I101" s="481">
        <v>0</v>
      </c>
      <c r="J101" s="481">
        <v>0</v>
      </c>
      <c r="K101" s="481">
        <v>0</v>
      </c>
      <c r="L101" s="481">
        <v>0</v>
      </c>
      <c r="M101" s="481">
        <v>0</v>
      </c>
      <c r="N101" s="481">
        <v>0</v>
      </c>
      <c r="O101" s="481">
        <v>0</v>
      </c>
      <c r="P101" s="481">
        <v>0</v>
      </c>
      <c r="Q101" s="481">
        <v>0</v>
      </c>
      <c r="R101" s="536">
        <f>SUM(G101:Q101)</f>
        <v>0</v>
      </c>
      <c r="S101" s="526"/>
    </row>
    <row r="102" spans="2:19" x14ac:dyDescent="0.25">
      <c r="B102" s="527"/>
      <c r="C102" s="528" t="s">
        <v>145</v>
      </c>
      <c r="D102" s="537"/>
      <c r="E102" s="528"/>
      <c r="F102" s="529">
        <v>74</v>
      </c>
      <c r="G102" s="481">
        <v>0</v>
      </c>
      <c r="H102" s="481">
        <v>0</v>
      </c>
      <c r="I102" s="481">
        <v>0</v>
      </c>
      <c r="J102" s="481">
        <v>0</v>
      </c>
      <c r="K102" s="481">
        <v>0</v>
      </c>
      <c r="L102" s="481">
        <v>0</v>
      </c>
      <c r="M102" s="481">
        <v>0</v>
      </c>
      <c r="N102" s="481">
        <v>0</v>
      </c>
      <c r="O102" s="481">
        <v>0</v>
      </c>
      <c r="P102" s="481">
        <v>0</v>
      </c>
      <c r="Q102" s="481">
        <v>0</v>
      </c>
      <c r="R102" s="536">
        <f>SUM(G102:Q102)</f>
        <v>0</v>
      </c>
      <c r="S102" s="526"/>
    </row>
    <row r="103" spans="2:19" x14ac:dyDescent="0.25">
      <c r="B103" s="527"/>
      <c r="C103" s="528" t="s">
        <v>437</v>
      </c>
      <c r="D103" s="537"/>
      <c r="E103" s="528"/>
      <c r="F103" s="712" t="s">
        <v>438</v>
      </c>
      <c r="G103" s="481">
        <v>0</v>
      </c>
      <c r="H103" s="481">
        <v>0</v>
      </c>
      <c r="I103" s="481">
        <v>0</v>
      </c>
      <c r="J103" s="481">
        <v>0</v>
      </c>
      <c r="K103" s="481">
        <v>0</v>
      </c>
      <c r="L103" s="481">
        <v>0</v>
      </c>
      <c r="M103" s="481">
        <v>0</v>
      </c>
      <c r="N103" s="481">
        <v>0</v>
      </c>
      <c r="O103" s="481">
        <v>0</v>
      </c>
      <c r="P103" s="481">
        <v>0</v>
      </c>
      <c r="Q103" s="481">
        <v>0</v>
      </c>
      <c r="R103" s="536">
        <f>SUM(G103:Q103)</f>
        <v>0</v>
      </c>
      <c r="S103" s="526"/>
    </row>
    <row r="104" spans="2:19" x14ac:dyDescent="0.25">
      <c r="B104" s="527"/>
      <c r="C104" s="537"/>
      <c r="D104" s="528"/>
      <c r="E104" s="528"/>
      <c r="F104" s="529"/>
      <c r="G104" s="536"/>
      <c r="H104" s="536"/>
      <c r="I104" s="536"/>
      <c r="J104" s="536"/>
      <c r="K104" s="536"/>
      <c r="L104" s="536"/>
      <c r="M104" s="536"/>
      <c r="N104" s="536"/>
      <c r="O104" s="536"/>
      <c r="P104" s="536"/>
      <c r="Q104" s="536"/>
      <c r="R104" s="536"/>
      <c r="S104" s="526"/>
    </row>
    <row r="105" spans="2:19" ht="13" x14ac:dyDescent="0.3">
      <c r="B105" s="538" t="s">
        <v>84</v>
      </c>
      <c r="C105" s="539"/>
      <c r="D105" s="532"/>
      <c r="E105" s="532"/>
      <c r="F105" s="711" t="s">
        <v>441</v>
      </c>
      <c r="G105" s="713">
        <f>SUM(G106:G107)</f>
        <v>0</v>
      </c>
      <c r="H105" s="713">
        <f t="shared" ref="H105:R105" si="11">SUM(H106:H107)</f>
        <v>0</v>
      </c>
      <c r="I105" s="713">
        <f t="shared" si="11"/>
        <v>0</v>
      </c>
      <c r="J105" s="713">
        <f t="shared" si="11"/>
        <v>0</v>
      </c>
      <c r="K105" s="713">
        <f t="shared" si="11"/>
        <v>0</v>
      </c>
      <c r="L105" s="713">
        <f t="shared" si="11"/>
        <v>0</v>
      </c>
      <c r="M105" s="713">
        <f t="shared" si="11"/>
        <v>0</v>
      </c>
      <c r="N105" s="713">
        <f t="shared" si="11"/>
        <v>0</v>
      </c>
      <c r="O105" s="713">
        <f t="shared" si="11"/>
        <v>0</v>
      </c>
      <c r="P105" s="713">
        <f t="shared" si="11"/>
        <v>0</v>
      </c>
      <c r="Q105" s="713">
        <f t="shared" si="11"/>
        <v>0</v>
      </c>
      <c r="R105" s="534">
        <f t="shared" si="11"/>
        <v>0</v>
      </c>
      <c r="S105" s="526"/>
    </row>
    <row r="106" spans="2:19" ht="14.15" customHeight="1" x14ac:dyDescent="0.25">
      <c r="B106" s="527"/>
      <c r="C106" s="528" t="s">
        <v>447</v>
      </c>
      <c r="D106" s="528"/>
      <c r="E106" s="528"/>
      <c r="F106" s="712">
        <v>75</v>
      </c>
      <c r="G106" s="481">
        <v>0</v>
      </c>
      <c r="H106" s="481">
        <v>0</v>
      </c>
      <c r="I106" s="481">
        <v>0</v>
      </c>
      <c r="J106" s="481">
        <v>0</v>
      </c>
      <c r="K106" s="481">
        <v>0</v>
      </c>
      <c r="L106" s="481">
        <v>0</v>
      </c>
      <c r="M106" s="481">
        <v>0</v>
      </c>
      <c r="N106" s="481">
        <v>0</v>
      </c>
      <c r="O106" s="481">
        <v>0</v>
      </c>
      <c r="P106" s="481">
        <v>0</v>
      </c>
      <c r="Q106" s="481">
        <v>0</v>
      </c>
      <c r="R106" s="536">
        <f>SUM(G106:Q106)</f>
        <v>0</v>
      </c>
      <c r="S106" s="526"/>
    </row>
    <row r="107" spans="2:19" ht="14.15" customHeight="1" x14ac:dyDescent="0.25">
      <c r="B107" s="527"/>
      <c r="C107" s="528" t="s">
        <v>448</v>
      </c>
      <c r="D107" s="528"/>
      <c r="E107" s="528"/>
      <c r="F107" s="712" t="s">
        <v>442</v>
      </c>
      <c r="G107" s="481">
        <v>0</v>
      </c>
      <c r="H107" s="481">
        <v>0</v>
      </c>
      <c r="I107" s="481">
        <v>0</v>
      </c>
      <c r="J107" s="481">
        <v>0</v>
      </c>
      <c r="K107" s="481">
        <v>0</v>
      </c>
      <c r="L107" s="481">
        <v>0</v>
      </c>
      <c r="M107" s="481">
        <v>0</v>
      </c>
      <c r="N107" s="481">
        <v>0</v>
      </c>
      <c r="O107" s="481">
        <v>0</v>
      </c>
      <c r="P107" s="481">
        <v>0</v>
      </c>
      <c r="Q107" s="481">
        <v>0</v>
      </c>
      <c r="R107" s="536">
        <f>SUM(G107:Q107)</f>
        <v>0</v>
      </c>
      <c r="S107" s="526"/>
    </row>
    <row r="108" spans="2:19" ht="13" x14ac:dyDescent="0.3">
      <c r="B108" s="540"/>
      <c r="C108" s="541"/>
      <c r="D108" s="542"/>
      <c r="E108" s="542"/>
      <c r="F108" s="543"/>
      <c r="G108" s="544"/>
      <c r="H108" s="544"/>
      <c r="I108" s="544"/>
      <c r="J108" s="544"/>
      <c r="K108" s="544"/>
      <c r="L108" s="544"/>
      <c r="M108" s="544"/>
      <c r="N108" s="544"/>
      <c r="O108" s="544"/>
      <c r="P108" s="544"/>
      <c r="Q108" s="544"/>
      <c r="R108" s="534"/>
      <c r="S108" s="526"/>
    </row>
    <row r="109" spans="2:19" ht="13" x14ac:dyDescent="0.25">
      <c r="B109" s="775" t="s">
        <v>269</v>
      </c>
      <c r="C109" s="776"/>
      <c r="D109" s="776"/>
      <c r="E109" s="777"/>
      <c r="F109" s="778">
        <v>780</v>
      </c>
      <c r="G109" s="534"/>
      <c r="H109" s="534"/>
      <c r="I109" s="534"/>
      <c r="J109" s="534"/>
      <c r="K109" s="534"/>
      <c r="L109" s="534"/>
      <c r="M109" s="534"/>
      <c r="N109" s="534"/>
      <c r="O109" s="534"/>
      <c r="P109" s="534"/>
      <c r="Q109" s="534"/>
      <c r="R109" s="534"/>
      <c r="S109" s="526"/>
    </row>
    <row r="110" spans="2:19" ht="13" x14ac:dyDescent="0.25">
      <c r="B110" s="775"/>
      <c r="C110" s="776"/>
      <c r="D110" s="776"/>
      <c r="E110" s="777"/>
      <c r="F110" s="778"/>
      <c r="G110" s="495">
        <v>0</v>
      </c>
      <c r="H110" s="495">
        <v>0</v>
      </c>
      <c r="I110" s="495">
        <v>0</v>
      </c>
      <c r="J110" s="495">
        <v>0</v>
      </c>
      <c r="K110" s="495">
        <v>0</v>
      </c>
      <c r="L110" s="495">
        <v>0</v>
      </c>
      <c r="M110" s="495">
        <v>0</v>
      </c>
      <c r="N110" s="495">
        <v>0</v>
      </c>
      <c r="O110" s="495">
        <v>0</v>
      </c>
      <c r="P110" s="495">
        <v>0</v>
      </c>
      <c r="Q110" s="495">
        <v>0</v>
      </c>
      <c r="R110" s="534">
        <f>SUM(G110:Q110)</f>
        <v>0</v>
      </c>
      <c r="S110" s="526"/>
    </row>
    <row r="111" spans="2:19" ht="13" x14ac:dyDescent="0.3">
      <c r="B111" s="540"/>
      <c r="C111" s="542"/>
      <c r="D111" s="542"/>
      <c r="E111" s="542"/>
      <c r="F111" s="543"/>
      <c r="G111" s="544"/>
      <c r="H111" s="544"/>
      <c r="I111" s="544"/>
      <c r="J111" s="544"/>
      <c r="K111" s="544"/>
      <c r="L111" s="544"/>
      <c r="M111" s="544"/>
      <c r="N111" s="544"/>
      <c r="O111" s="544"/>
      <c r="P111" s="544"/>
      <c r="Q111" s="544"/>
      <c r="R111" s="534"/>
      <c r="S111" s="526"/>
    </row>
    <row r="112" spans="2:19" ht="13" x14ac:dyDescent="0.25">
      <c r="B112" s="775" t="s">
        <v>270</v>
      </c>
      <c r="C112" s="776"/>
      <c r="D112" s="776"/>
      <c r="E112" s="777"/>
      <c r="F112" s="778">
        <v>77</v>
      </c>
      <c r="G112" s="534"/>
      <c r="H112" s="534"/>
      <c r="I112" s="534"/>
      <c r="J112" s="534"/>
      <c r="K112" s="534"/>
      <c r="L112" s="534"/>
      <c r="M112" s="534"/>
      <c r="N112" s="534"/>
      <c r="O112" s="534"/>
      <c r="P112" s="534"/>
      <c r="Q112" s="534"/>
      <c r="R112" s="534"/>
      <c r="S112" s="526"/>
    </row>
    <row r="113" spans="2:19" ht="13" x14ac:dyDescent="0.25">
      <c r="B113" s="775"/>
      <c r="C113" s="776"/>
      <c r="D113" s="776"/>
      <c r="E113" s="777"/>
      <c r="F113" s="778"/>
      <c r="G113" s="495">
        <v>0</v>
      </c>
      <c r="H113" s="495">
        <v>0</v>
      </c>
      <c r="I113" s="495">
        <v>0</v>
      </c>
      <c r="J113" s="495">
        <v>0</v>
      </c>
      <c r="K113" s="495">
        <v>0</v>
      </c>
      <c r="L113" s="495">
        <v>0</v>
      </c>
      <c r="M113" s="495">
        <v>0</v>
      </c>
      <c r="N113" s="495">
        <v>0</v>
      </c>
      <c r="O113" s="495">
        <v>0</v>
      </c>
      <c r="P113" s="495">
        <v>0</v>
      </c>
      <c r="Q113" s="495">
        <v>0</v>
      </c>
      <c r="R113" s="534">
        <f>SUM(G113:Q113)</f>
        <v>0</v>
      </c>
      <c r="S113" s="526"/>
    </row>
    <row r="114" spans="2:19" ht="13" x14ac:dyDescent="0.25">
      <c r="B114" s="540"/>
      <c r="C114" s="542"/>
      <c r="D114" s="542"/>
      <c r="E114" s="542"/>
      <c r="F114" s="545"/>
      <c r="G114" s="544"/>
      <c r="H114" s="544"/>
      <c r="I114" s="544"/>
      <c r="J114" s="544"/>
      <c r="K114" s="544"/>
      <c r="L114" s="544"/>
      <c r="M114" s="544"/>
      <c r="N114" s="544"/>
      <c r="O114" s="544"/>
      <c r="P114" s="544"/>
      <c r="Q114" s="544"/>
      <c r="R114" s="534"/>
      <c r="S114" s="526"/>
    </row>
    <row r="115" spans="2:19" ht="13" x14ac:dyDescent="0.25">
      <c r="B115" s="538" t="s">
        <v>271</v>
      </c>
      <c r="C115" s="532"/>
      <c r="D115" s="539"/>
      <c r="E115" s="532"/>
      <c r="F115" s="546"/>
      <c r="G115" s="495">
        <v>0</v>
      </c>
      <c r="H115" s="495">
        <v>0</v>
      </c>
      <c r="I115" s="495">
        <v>0</v>
      </c>
      <c r="J115" s="495">
        <v>0</v>
      </c>
      <c r="K115" s="495">
        <v>0</v>
      </c>
      <c r="L115" s="495">
        <v>0</v>
      </c>
      <c r="M115" s="495">
        <v>0</v>
      </c>
      <c r="N115" s="495">
        <v>0</v>
      </c>
      <c r="O115" s="495">
        <v>0</v>
      </c>
      <c r="P115" s="495">
        <v>0</v>
      </c>
      <c r="Q115" s="495">
        <v>0</v>
      </c>
      <c r="R115" s="534">
        <f>SUM(G115:Q115)</f>
        <v>0</v>
      </c>
      <c r="S115" s="526"/>
    </row>
    <row r="116" spans="2:19" x14ac:dyDescent="0.25">
      <c r="B116" s="527"/>
      <c r="C116" s="528"/>
      <c r="D116" s="528"/>
      <c r="E116" s="528"/>
      <c r="F116" s="547"/>
      <c r="G116" s="548"/>
      <c r="H116" s="548"/>
      <c r="I116" s="548"/>
      <c r="J116" s="548"/>
      <c r="K116" s="548"/>
      <c r="L116" s="548"/>
      <c r="M116" s="548"/>
      <c r="N116" s="548"/>
      <c r="O116" s="548"/>
      <c r="P116" s="548"/>
      <c r="Q116" s="548"/>
      <c r="R116" s="548"/>
      <c r="S116" s="526"/>
    </row>
    <row r="117" spans="2:19" ht="15.5" x14ac:dyDescent="0.25">
      <c r="B117" s="549"/>
      <c r="C117" s="550"/>
      <c r="D117" s="550"/>
      <c r="E117" s="551"/>
      <c r="F117" s="552"/>
      <c r="G117" s="553"/>
      <c r="H117" s="553"/>
      <c r="I117" s="553"/>
      <c r="J117" s="553"/>
      <c r="K117" s="553"/>
      <c r="L117" s="553"/>
      <c r="M117" s="553"/>
      <c r="N117" s="553"/>
      <c r="O117" s="553"/>
      <c r="P117" s="553"/>
      <c r="Q117" s="553"/>
      <c r="R117" s="553"/>
      <c r="S117" s="526"/>
    </row>
    <row r="118" spans="2:19" ht="14" x14ac:dyDescent="0.25">
      <c r="B118" s="554"/>
      <c r="C118" s="555"/>
      <c r="D118" s="555"/>
      <c r="E118" s="556" t="s">
        <v>18</v>
      </c>
      <c r="F118" s="557"/>
      <c r="G118" s="558">
        <f>SUM(G95,G105,G110,G113,G115)</f>
        <v>0</v>
      </c>
      <c r="H118" s="558">
        <f t="shared" ref="H118:R118" si="12">SUM(H95,H105,H110,H113,H115)</f>
        <v>0</v>
      </c>
      <c r="I118" s="558">
        <f t="shared" si="12"/>
        <v>0</v>
      </c>
      <c r="J118" s="558">
        <f t="shared" si="12"/>
        <v>0</v>
      </c>
      <c r="K118" s="558">
        <f t="shared" si="12"/>
        <v>0</v>
      </c>
      <c r="L118" s="558">
        <f t="shared" si="12"/>
        <v>0</v>
      </c>
      <c r="M118" s="558">
        <f t="shared" si="12"/>
        <v>0</v>
      </c>
      <c r="N118" s="558">
        <f t="shared" si="12"/>
        <v>0</v>
      </c>
      <c r="O118" s="558">
        <f t="shared" si="12"/>
        <v>0</v>
      </c>
      <c r="P118" s="558">
        <f t="shared" si="12"/>
        <v>0</v>
      </c>
      <c r="Q118" s="558">
        <f t="shared" si="12"/>
        <v>0</v>
      </c>
      <c r="R118" s="558">
        <f t="shared" si="12"/>
        <v>0</v>
      </c>
      <c r="S118" s="526"/>
    </row>
    <row r="119" spans="2:19" ht="16" thickBot="1" x14ac:dyDescent="0.3">
      <c r="B119" s="559"/>
      <c r="C119" s="560"/>
      <c r="D119" s="560"/>
      <c r="E119" s="561"/>
      <c r="F119" s="562"/>
      <c r="G119" s="563"/>
      <c r="H119" s="563"/>
      <c r="I119" s="563"/>
      <c r="J119" s="563"/>
      <c r="K119" s="563"/>
      <c r="L119" s="563"/>
      <c r="M119" s="563"/>
      <c r="N119" s="563"/>
      <c r="O119" s="563"/>
      <c r="P119" s="563"/>
      <c r="Q119" s="563"/>
      <c r="R119" s="563"/>
      <c r="S119" s="526"/>
    </row>
    <row r="120" spans="2:19" ht="13.5" thickTop="1" x14ac:dyDescent="0.25">
      <c r="B120" s="564"/>
      <c r="C120" s="528"/>
      <c r="D120" s="528"/>
      <c r="E120" s="528"/>
      <c r="G120" s="564"/>
      <c r="H120" s="564"/>
      <c r="I120" s="564"/>
      <c r="J120" s="564"/>
      <c r="K120" s="564"/>
      <c r="L120" s="564"/>
      <c r="M120" s="564"/>
      <c r="N120" s="564"/>
      <c r="O120" s="564"/>
      <c r="P120" s="564"/>
      <c r="Q120" s="564"/>
      <c r="R120" s="528"/>
      <c r="S120" s="526"/>
    </row>
    <row r="121" spans="2:19" ht="13.5" thickBot="1" x14ac:dyDescent="0.3">
      <c r="B121" s="564"/>
      <c r="C121" s="528"/>
      <c r="D121" s="528"/>
      <c r="E121" s="528"/>
      <c r="G121" s="564"/>
      <c r="H121" s="564"/>
      <c r="I121" s="564"/>
      <c r="J121" s="564"/>
      <c r="K121" s="564"/>
      <c r="L121" s="564"/>
      <c r="M121" s="564"/>
      <c r="N121" s="564"/>
      <c r="O121" s="564"/>
      <c r="P121" s="564"/>
      <c r="Q121" s="564"/>
      <c r="R121" s="528"/>
      <c r="S121" s="526"/>
    </row>
    <row r="122" spans="2:19" s="83" customFormat="1" ht="13" thickTop="1" x14ac:dyDescent="0.25">
      <c r="B122" s="788" t="s">
        <v>146</v>
      </c>
      <c r="C122" s="789"/>
      <c r="D122" s="789"/>
      <c r="E122" s="790"/>
      <c r="F122" s="794" t="s">
        <v>20</v>
      </c>
      <c r="G122" s="766" t="s">
        <v>140</v>
      </c>
      <c r="H122" s="803"/>
      <c r="I122" s="803"/>
      <c r="J122" s="803"/>
      <c r="K122" s="767"/>
      <c r="L122" s="766" t="s">
        <v>141</v>
      </c>
      <c r="M122" s="803"/>
      <c r="N122" s="803"/>
      <c r="O122" s="803"/>
      <c r="P122" s="767"/>
      <c r="Q122" s="770" t="s">
        <v>108</v>
      </c>
      <c r="R122" s="770" t="s">
        <v>18</v>
      </c>
      <c r="S122" s="513"/>
    </row>
    <row r="123" spans="2:19" s="83" customFormat="1" x14ac:dyDescent="0.25">
      <c r="B123" s="791"/>
      <c r="C123" s="792"/>
      <c r="D123" s="792"/>
      <c r="E123" s="793"/>
      <c r="F123" s="795"/>
      <c r="G123" s="768"/>
      <c r="H123" s="804"/>
      <c r="I123" s="804"/>
      <c r="J123" s="804"/>
      <c r="K123" s="769"/>
      <c r="L123" s="768"/>
      <c r="M123" s="804"/>
      <c r="N123" s="804"/>
      <c r="O123" s="804"/>
      <c r="P123" s="769"/>
      <c r="Q123" s="771"/>
      <c r="R123" s="771"/>
      <c r="S123" s="513"/>
    </row>
    <row r="124" spans="2:19" s="83" customFormat="1" ht="26" x14ac:dyDescent="0.25">
      <c r="B124" s="514"/>
      <c r="C124" s="515"/>
      <c r="D124" s="515"/>
      <c r="E124" s="515"/>
      <c r="F124" s="566"/>
      <c r="G124" s="796" t="s">
        <v>107</v>
      </c>
      <c r="H124" s="797"/>
      <c r="I124" s="797"/>
      <c r="J124" s="798"/>
      <c r="K124" s="517" t="s">
        <v>108</v>
      </c>
      <c r="L124" s="796" t="s">
        <v>107</v>
      </c>
      <c r="M124" s="797"/>
      <c r="N124" s="797"/>
      <c r="O124" s="799"/>
      <c r="P124" s="518" t="s">
        <v>108</v>
      </c>
      <c r="Q124" s="488"/>
      <c r="R124" s="488"/>
      <c r="S124" s="513"/>
    </row>
    <row r="125" spans="2:19" s="83" customFormat="1" ht="31.5" customHeight="1" x14ac:dyDescent="0.25">
      <c r="B125" s="519"/>
      <c r="C125" s="520"/>
      <c r="D125" s="520"/>
      <c r="E125" s="520"/>
      <c r="F125" s="516"/>
      <c r="G125" s="517" t="s">
        <v>272</v>
      </c>
      <c r="H125" s="517" t="s">
        <v>273</v>
      </c>
      <c r="I125" s="517" t="s">
        <v>274</v>
      </c>
      <c r="J125" s="517" t="s">
        <v>188</v>
      </c>
      <c r="K125" s="517"/>
      <c r="L125" s="517" t="s">
        <v>272</v>
      </c>
      <c r="M125" s="517" t="s">
        <v>273</v>
      </c>
      <c r="N125" s="517" t="s">
        <v>274</v>
      </c>
      <c r="O125" s="517" t="s">
        <v>188</v>
      </c>
      <c r="P125" s="517"/>
      <c r="Q125" s="521"/>
      <c r="R125" s="521"/>
      <c r="S125" s="513"/>
    </row>
    <row r="126" spans="2:19" ht="13" x14ac:dyDescent="0.25">
      <c r="B126" s="522"/>
      <c r="C126" s="523"/>
      <c r="D126" s="523"/>
      <c r="E126" s="523"/>
      <c r="F126" s="524"/>
      <c r="G126" s="525"/>
      <c r="H126" s="525"/>
      <c r="I126" s="525"/>
      <c r="J126" s="525"/>
      <c r="K126" s="525"/>
      <c r="L126" s="525"/>
      <c r="M126" s="525"/>
      <c r="N126" s="525"/>
      <c r="O126" s="525"/>
      <c r="P126" s="525"/>
      <c r="Q126" s="525"/>
      <c r="R126" s="525"/>
      <c r="S126" s="526"/>
    </row>
    <row r="127" spans="2:19" x14ac:dyDescent="0.25">
      <c r="B127" s="527"/>
      <c r="C127" s="528"/>
      <c r="D127" s="528"/>
      <c r="E127" s="528"/>
      <c r="F127" s="547"/>
      <c r="G127" s="530"/>
      <c r="H127" s="530"/>
      <c r="I127" s="530"/>
      <c r="J127" s="530"/>
      <c r="K127" s="530"/>
      <c r="L127" s="530"/>
      <c r="M127" s="530"/>
      <c r="N127" s="530"/>
      <c r="O127" s="530"/>
      <c r="P127" s="530"/>
      <c r="Q127" s="530"/>
      <c r="R127" s="530"/>
      <c r="S127" s="526"/>
    </row>
    <row r="128" spans="2:19" ht="13" x14ac:dyDescent="0.3">
      <c r="B128" s="531" t="s">
        <v>275</v>
      </c>
      <c r="C128" s="532"/>
      <c r="D128" s="532"/>
      <c r="E128" s="532"/>
      <c r="F128" s="533" t="s">
        <v>446</v>
      </c>
      <c r="G128" s="534">
        <f>SUM(G130,G131,G132,G134,G137,G139,G140,G142,G143)</f>
        <v>0</v>
      </c>
      <c r="H128" s="534">
        <f t="shared" ref="H128:R128" si="13">SUM(H130,H131,H132,H134,H137,H139,H140,H142,H143)</f>
        <v>0</v>
      </c>
      <c r="I128" s="534">
        <f t="shared" si="13"/>
        <v>0</v>
      </c>
      <c r="J128" s="534">
        <f t="shared" si="13"/>
        <v>0</v>
      </c>
      <c r="K128" s="534">
        <f t="shared" si="13"/>
        <v>0</v>
      </c>
      <c r="L128" s="534">
        <f t="shared" si="13"/>
        <v>0</v>
      </c>
      <c r="M128" s="534">
        <f t="shared" si="13"/>
        <v>0</v>
      </c>
      <c r="N128" s="534">
        <f t="shared" si="13"/>
        <v>0</v>
      </c>
      <c r="O128" s="534">
        <f t="shared" si="13"/>
        <v>0</v>
      </c>
      <c r="P128" s="534">
        <f t="shared" si="13"/>
        <v>0</v>
      </c>
      <c r="Q128" s="534">
        <f t="shared" si="13"/>
        <v>0</v>
      </c>
      <c r="R128" s="534">
        <f t="shared" si="13"/>
        <v>0</v>
      </c>
      <c r="S128" s="526"/>
    </row>
    <row r="129" spans="2:19" x14ac:dyDescent="0.25">
      <c r="B129" s="535"/>
      <c r="C129" s="528"/>
      <c r="D129" s="528"/>
      <c r="E129" s="528"/>
      <c r="F129" s="529"/>
      <c r="G129" s="536"/>
      <c r="H129" s="536"/>
      <c r="I129" s="536"/>
      <c r="J129" s="536"/>
      <c r="K129" s="536"/>
      <c r="L129" s="536"/>
      <c r="M129" s="536"/>
      <c r="N129" s="536"/>
      <c r="O129" s="536"/>
      <c r="P129" s="536"/>
      <c r="Q129" s="536"/>
      <c r="R129" s="536"/>
      <c r="S129" s="526"/>
    </row>
    <row r="130" spans="2:19" x14ac:dyDescent="0.25">
      <c r="B130" s="527"/>
      <c r="C130" s="528" t="s">
        <v>147</v>
      </c>
      <c r="D130" s="528"/>
      <c r="E130" s="528"/>
      <c r="F130" s="529">
        <v>60</v>
      </c>
      <c r="G130" s="481">
        <v>0</v>
      </c>
      <c r="H130" s="481">
        <v>0</v>
      </c>
      <c r="I130" s="481">
        <v>0</v>
      </c>
      <c r="J130" s="481">
        <v>0</v>
      </c>
      <c r="K130" s="481">
        <v>0</v>
      </c>
      <c r="L130" s="481">
        <v>0</v>
      </c>
      <c r="M130" s="481">
        <v>0</v>
      </c>
      <c r="N130" s="481">
        <v>0</v>
      </c>
      <c r="O130" s="481">
        <v>0</v>
      </c>
      <c r="P130" s="481">
        <v>0</v>
      </c>
      <c r="Q130" s="481">
        <v>0</v>
      </c>
      <c r="R130" s="536">
        <f>SUM(G130:Q130)</f>
        <v>0</v>
      </c>
      <c r="S130" s="526"/>
    </row>
    <row r="131" spans="2:19" x14ac:dyDescent="0.25">
      <c r="B131" s="527"/>
      <c r="C131" s="537" t="s">
        <v>148</v>
      </c>
      <c r="D131" s="528"/>
      <c r="E131" s="528"/>
      <c r="F131" s="529">
        <v>61</v>
      </c>
      <c r="G131" s="481">
        <v>0</v>
      </c>
      <c r="H131" s="481">
        <v>0</v>
      </c>
      <c r="I131" s="481">
        <v>0</v>
      </c>
      <c r="J131" s="481">
        <v>0</v>
      </c>
      <c r="K131" s="481">
        <v>0</v>
      </c>
      <c r="L131" s="481">
        <v>0</v>
      </c>
      <c r="M131" s="481">
        <v>0</v>
      </c>
      <c r="N131" s="481">
        <v>0</v>
      </c>
      <c r="O131" s="481">
        <v>0</v>
      </c>
      <c r="P131" s="481">
        <v>0</v>
      </c>
      <c r="Q131" s="481">
        <v>0</v>
      </c>
      <c r="R131" s="536">
        <f>SUM(G131:Q131)</f>
        <v>0</v>
      </c>
      <c r="S131" s="526"/>
    </row>
    <row r="132" spans="2:19" x14ac:dyDescent="0.25">
      <c r="B132" s="527"/>
      <c r="C132" s="528" t="s">
        <v>149</v>
      </c>
      <c r="D132" s="528"/>
      <c r="E132" s="528"/>
      <c r="F132" s="529">
        <v>62</v>
      </c>
      <c r="G132" s="481">
        <v>0</v>
      </c>
      <c r="H132" s="481">
        <v>0</v>
      </c>
      <c r="I132" s="481">
        <v>0</v>
      </c>
      <c r="J132" s="481">
        <v>0</v>
      </c>
      <c r="K132" s="481">
        <v>0</v>
      </c>
      <c r="L132" s="481">
        <v>0</v>
      </c>
      <c r="M132" s="481">
        <v>0</v>
      </c>
      <c r="N132" s="481">
        <v>0</v>
      </c>
      <c r="O132" s="481">
        <v>0</v>
      </c>
      <c r="P132" s="481">
        <v>0</v>
      </c>
      <c r="Q132" s="481">
        <v>0</v>
      </c>
      <c r="R132" s="536">
        <f>SUM(G132:Q132)</f>
        <v>0</v>
      </c>
      <c r="S132" s="526"/>
    </row>
    <row r="133" spans="2:19" x14ac:dyDescent="0.25">
      <c r="B133" s="527"/>
      <c r="C133" s="779" t="s">
        <v>276</v>
      </c>
      <c r="D133" s="779"/>
      <c r="E133" s="780"/>
      <c r="F133" s="781">
        <v>630</v>
      </c>
      <c r="G133" s="536"/>
      <c r="H133" s="536"/>
      <c r="I133" s="536"/>
      <c r="J133" s="536"/>
      <c r="K133" s="536"/>
      <c r="L133" s="536"/>
      <c r="M133" s="536"/>
      <c r="N133" s="536"/>
      <c r="O133" s="536"/>
      <c r="P133" s="536"/>
      <c r="Q133" s="536"/>
      <c r="R133" s="536"/>
      <c r="S133" s="526"/>
    </row>
    <row r="134" spans="2:19" x14ac:dyDescent="0.25">
      <c r="B134" s="527"/>
      <c r="C134" s="779"/>
      <c r="D134" s="779"/>
      <c r="E134" s="780"/>
      <c r="F134" s="781"/>
      <c r="G134" s="481">
        <v>0</v>
      </c>
      <c r="H134" s="481">
        <v>0</v>
      </c>
      <c r="I134" s="481">
        <v>0</v>
      </c>
      <c r="J134" s="481">
        <v>0</v>
      </c>
      <c r="K134" s="481">
        <v>0</v>
      </c>
      <c r="L134" s="481">
        <v>0</v>
      </c>
      <c r="M134" s="481">
        <v>0</v>
      </c>
      <c r="N134" s="481">
        <v>0</v>
      </c>
      <c r="O134" s="481">
        <v>0</v>
      </c>
      <c r="P134" s="481">
        <v>0</v>
      </c>
      <c r="Q134" s="481">
        <v>0</v>
      </c>
      <c r="R134" s="536">
        <f>SUM(G134:Q134)</f>
        <v>0</v>
      </c>
      <c r="S134" s="526"/>
    </row>
    <row r="135" spans="2:19" x14ac:dyDescent="0.25">
      <c r="B135" s="527"/>
      <c r="C135" s="779" t="s">
        <v>277</v>
      </c>
      <c r="D135" s="779"/>
      <c r="E135" s="780"/>
      <c r="F135" s="781" t="s">
        <v>21</v>
      </c>
      <c r="G135" s="536"/>
      <c r="H135" s="536"/>
      <c r="I135" s="536"/>
      <c r="J135" s="536"/>
      <c r="K135" s="536"/>
      <c r="L135" s="536"/>
      <c r="M135" s="536"/>
      <c r="N135" s="536"/>
      <c r="O135" s="536"/>
      <c r="P135" s="536"/>
      <c r="Q135" s="536"/>
      <c r="R135" s="536"/>
      <c r="S135" s="526"/>
    </row>
    <row r="136" spans="2:19" x14ac:dyDescent="0.25">
      <c r="B136" s="527"/>
      <c r="C136" s="779"/>
      <c r="D136" s="779"/>
      <c r="E136" s="780"/>
      <c r="F136" s="781"/>
      <c r="G136" s="536"/>
      <c r="H136" s="536"/>
      <c r="I136" s="536"/>
      <c r="J136" s="536"/>
      <c r="K136" s="536"/>
      <c r="L136" s="536"/>
      <c r="M136" s="536"/>
      <c r="N136" s="536"/>
      <c r="O136" s="536"/>
      <c r="P136" s="536"/>
      <c r="Q136" s="536"/>
      <c r="R136" s="536"/>
      <c r="S136" s="526"/>
    </row>
    <row r="137" spans="2:19" ht="15" customHeight="1" x14ac:dyDescent="0.25">
      <c r="B137" s="527"/>
      <c r="C137" s="779"/>
      <c r="D137" s="779"/>
      <c r="E137" s="780"/>
      <c r="F137" s="781"/>
      <c r="G137" s="481">
        <v>0</v>
      </c>
      <c r="H137" s="481">
        <v>0</v>
      </c>
      <c r="I137" s="481">
        <v>0</v>
      </c>
      <c r="J137" s="481">
        <v>0</v>
      </c>
      <c r="K137" s="481">
        <v>0</v>
      </c>
      <c r="L137" s="481">
        <v>0</v>
      </c>
      <c r="M137" s="481">
        <v>0</v>
      </c>
      <c r="N137" s="481">
        <v>0</v>
      </c>
      <c r="O137" s="481">
        <v>0</v>
      </c>
      <c r="P137" s="481">
        <v>0</v>
      </c>
      <c r="Q137" s="481">
        <v>0</v>
      </c>
      <c r="R137" s="536">
        <f>SUM(G137:Q137)</f>
        <v>0</v>
      </c>
      <c r="S137" s="526"/>
    </row>
    <row r="138" spans="2:19" x14ac:dyDescent="0.25">
      <c r="B138" s="527"/>
      <c r="C138" s="779" t="s">
        <v>278</v>
      </c>
      <c r="D138" s="779"/>
      <c r="E138" s="780"/>
      <c r="F138" s="781" t="s">
        <v>322</v>
      </c>
      <c r="G138" s="536"/>
      <c r="H138" s="536"/>
      <c r="I138" s="536"/>
      <c r="J138" s="536"/>
      <c r="K138" s="536"/>
      <c r="L138" s="536"/>
      <c r="M138" s="536"/>
      <c r="N138" s="536"/>
      <c r="O138" s="536"/>
      <c r="P138" s="536"/>
      <c r="Q138" s="536"/>
      <c r="R138" s="536"/>
      <c r="S138" s="526"/>
    </row>
    <row r="139" spans="2:19" ht="16.5" customHeight="1" x14ac:dyDescent="0.25">
      <c r="B139" s="527"/>
      <c r="C139" s="779"/>
      <c r="D139" s="779"/>
      <c r="E139" s="780"/>
      <c r="F139" s="781"/>
      <c r="G139" s="481">
        <v>0</v>
      </c>
      <c r="H139" s="481">
        <v>0</v>
      </c>
      <c r="I139" s="481">
        <v>0</v>
      </c>
      <c r="J139" s="481">
        <v>0</v>
      </c>
      <c r="K139" s="481">
        <v>0</v>
      </c>
      <c r="L139" s="481">
        <v>0</v>
      </c>
      <c r="M139" s="481">
        <v>0</v>
      </c>
      <c r="N139" s="481">
        <v>0</v>
      </c>
      <c r="O139" s="481">
        <v>0</v>
      </c>
      <c r="P139" s="481">
        <v>0</v>
      </c>
      <c r="Q139" s="481">
        <v>0</v>
      </c>
      <c r="R139" s="536">
        <f>SUM(G139:Q139)</f>
        <v>0</v>
      </c>
      <c r="S139" s="526"/>
    </row>
    <row r="140" spans="2:19" x14ac:dyDescent="0.25">
      <c r="B140" s="527"/>
      <c r="C140" s="528" t="s">
        <v>150</v>
      </c>
      <c r="D140" s="528"/>
      <c r="E140" s="528"/>
      <c r="F140" s="529" t="s">
        <v>22</v>
      </c>
      <c r="G140" s="481">
        <v>0</v>
      </c>
      <c r="H140" s="481">
        <v>0</v>
      </c>
      <c r="I140" s="481">
        <v>0</v>
      </c>
      <c r="J140" s="481">
        <v>0</v>
      </c>
      <c r="K140" s="481">
        <v>0</v>
      </c>
      <c r="L140" s="481">
        <v>0</v>
      </c>
      <c r="M140" s="481">
        <v>0</v>
      </c>
      <c r="N140" s="481">
        <v>0</v>
      </c>
      <c r="O140" s="481">
        <v>0</v>
      </c>
      <c r="P140" s="481">
        <v>0</v>
      </c>
      <c r="Q140" s="481">
        <v>0</v>
      </c>
      <c r="R140" s="536">
        <f>SUM(G140:Q140)</f>
        <v>0</v>
      </c>
      <c r="S140" s="526"/>
    </row>
    <row r="141" spans="2:19" ht="12.65" customHeight="1" x14ac:dyDescent="0.25">
      <c r="B141" s="527"/>
      <c r="C141" s="779" t="s">
        <v>312</v>
      </c>
      <c r="D141" s="779"/>
      <c r="E141" s="780"/>
      <c r="F141" s="781">
        <v>649</v>
      </c>
      <c r="G141" s="536"/>
      <c r="H141" s="536"/>
      <c r="I141" s="536"/>
      <c r="J141" s="536"/>
      <c r="K141" s="536"/>
      <c r="L141" s="536"/>
      <c r="M141" s="536"/>
      <c r="N141" s="536"/>
      <c r="O141" s="536"/>
      <c r="P141" s="536"/>
      <c r="Q141" s="536"/>
      <c r="R141" s="536"/>
      <c r="S141" s="526"/>
    </row>
    <row r="142" spans="2:19" x14ac:dyDescent="0.25">
      <c r="B142" s="527"/>
      <c r="C142" s="779"/>
      <c r="D142" s="779"/>
      <c r="E142" s="780"/>
      <c r="F142" s="781"/>
      <c r="G142" s="481">
        <v>0</v>
      </c>
      <c r="H142" s="481">
        <v>0</v>
      </c>
      <c r="I142" s="481">
        <v>0</v>
      </c>
      <c r="J142" s="481">
        <v>0</v>
      </c>
      <c r="K142" s="481">
        <v>0</v>
      </c>
      <c r="L142" s="481">
        <v>0</v>
      </c>
      <c r="M142" s="481">
        <v>0</v>
      </c>
      <c r="N142" s="481">
        <v>0</v>
      </c>
      <c r="O142" s="481">
        <v>0</v>
      </c>
      <c r="P142" s="481">
        <v>0</v>
      </c>
      <c r="Q142" s="481">
        <v>0</v>
      </c>
      <c r="R142" s="536">
        <f>SUM(G142:Q142)</f>
        <v>0</v>
      </c>
      <c r="S142" s="526"/>
    </row>
    <row r="143" spans="2:19" x14ac:dyDescent="0.25">
      <c r="B143" s="527"/>
      <c r="C143" s="528" t="s">
        <v>439</v>
      </c>
      <c r="D143" s="528"/>
      <c r="E143" s="528"/>
      <c r="F143" s="712" t="s">
        <v>440</v>
      </c>
      <c r="G143" s="481">
        <v>0</v>
      </c>
      <c r="H143" s="481">
        <v>0</v>
      </c>
      <c r="I143" s="481">
        <v>0</v>
      </c>
      <c r="J143" s="481">
        <v>0</v>
      </c>
      <c r="K143" s="481">
        <v>0</v>
      </c>
      <c r="L143" s="481">
        <v>0</v>
      </c>
      <c r="M143" s="481">
        <v>0</v>
      </c>
      <c r="N143" s="481">
        <v>0</v>
      </c>
      <c r="O143" s="481">
        <v>0</v>
      </c>
      <c r="P143" s="481">
        <v>0</v>
      </c>
      <c r="Q143" s="481">
        <v>0</v>
      </c>
      <c r="R143" s="536">
        <f>SUM(G143:Q143)</f>
        <v>0</v>
      </c>
      <c r="S143" s="526"/>
    </row>
    <row r="144" spans="2:19" x14ac:dyDescent="0.25">
      <c r="B144" s="527"/>
      <c r="C144" s="537"/>
      <c r="D144" s="528"/>
      <c r="E144" s="528"/>
      <c r="F144" s="529"/>
      <c r="G144" s="536"/>
      <c r="H144" s="536"/>
      <c r="I144" s="536"/>
      <c r="J144" s="536"/>
      <c r="K144" s="536"/>
      <c r="L144" s="536"/>
      <c r="M144" s="536"/>
      <c r="N144" s="536"/>
      <c r="O144" s="536"/>
      <c r="P144" s="536"/>
      <c r="Q144" s="536"/>
      <c r="R144" s="536"/>
      <c r="S144" s="526"/>
    </row>
    <row r="145" spans="2:19" ht="13" x14ac:dyDescent="0.3">
      <c r="B145" s="538" t="s">
        <v>83</v>
      </c>
      <c r="C145" s="539"/>
      <c r="D145" s="532"/>
      <c r="E145" s="532"/>
      <c r="F145" s="711" t="s">
        <v>444</v>
      </c>
      <c r="G145" s="713">
        <f>SUM(G146:G147)</f>
        <v>0</v>
      </c>
      <c r="H145" s="713">
        <f t="shared" ref="H145:R145" si="14">SUM(H146:H147)</f>
        <v>0</v>
      </c>
      <c r="I145" s="713">
        <f t="shared" si="14"/>
        <v>0</v>
      </c>
      <c r="J145" s="713">
        <f t="shared" si="14"/>
        <v>0</v>
      </c>
      <c r="K145" s="713">
        <f t="shared" si="14"/>
        <v>0</v>
      </c>
      <c r="L145" s="713">
        <f t="shared" si="14"/>
        <v>0</v>
      </c>
      <c r="M145" s="713">
        <f t="shared" si="14"/>
        <v>0</v>
      </c>
      <c r="N145" s="713">
        <f t="shared" si="14"/>
        <v>0</v>
      </c>
      <c r="O145" s="713">
        <f t="shared" si="14"/>
        <v>0</v>
      </c>
      <c r="P145" s="713">
        <f t="shared" si="14"/>
        <v>0</v>
      </c>
      <c r="Q145" s="713">
        <f t="shared" si="14"/>
        <v>0</v>
      </c>
      <c r="R145" s="534">
        <f t="shared" si="14"/>
        <v>0</v>
      </c>
      <c r="S145" s="526"/>
    </row>
    <row r="146" spans="2:19" ht="14.15" customHeight="1" x14ac:dyDescent="0.25">
      <c r="B146" s="527"/>
      <c r="C146" s="528" t="s">
        <v>449</v>
      </c>
      <c r="D146" s="528"/>
      <c r="E146" s="528"/>
      <c r="F146" s="712">
        <v>65</v>
      </c>
      <c r="G146" s="481">
        <v>0</v>
      </c>
      <c r="H146" s="481">
        <v>0</v>
      </c>
      <c r="I146" s="481">
        <v>0</v>
      </c>
      <c r="J146" s="481">
        <v>0</v>
      </c>
      <c r="K146" s="481">
        <v>0</v>
      </c>
      <c r="L146" s="481">
        <v>0</v>
      </c>
      <c r="M146" s="481">
        <v>0</v>
      </c>
      <c r="N146" s="481">
        <v>0</v>
      </c>
      <c r="O146" s="481">
        <v>0</v>
      </c>
      <c r="P146" s="481">
        <v>0</v>
      </c>
      <c r="Q146" s="481">
        <v>0</v>
      </c>
      <c r="R146" s="536">
        <f>SUM(G146:Q146)</f>
        <v>0</v>
      </c>
      <c r="S146" s="526"/>
    </row>
    <row r="147" spans="2:19" ht="14.15" customHeight="1" x14ac:dyDescent="0.25">
      <c r="B147" s="527"/>
      <c r="C147" s="528" t="s">
        <v>450</v>
      </c>
      <c r="D147" s="528"/>
      <c r="E147" s="528"/>
      <c r="F147" s="712" t="s">
        <v>443</v>
      </c>
      <c r="G147" s="481">
        <v>0</v>
      </c>
      <c r="H147" s="481">
        <v>0</v>
      </c>
      <c r="I147" s="481">
        <v>0</v>
      </c>
      <c r="J147" s="481">
        <v>0</v>
      </c>
      <c r="K147" s="481">
        <v>0</v>
      </c>
      <c r="L147" s="481">
        <v>0</v>
      </c>
      <c r="M147" s="481">
        <v>0</v>
      </c>
      <c r="N147" s="481">
        <v>0</v>
      </c>
      <c r="O147" s="481">
        <v>0</v>
      </c>
      <c r="P147" s="481">
        <v>0</v>
      </c>
      <c r="Q147" s="481">
        <v>0</v>
      </c>
      <c r="R147" s="536">
        <f>SUM(G147:Q147)</f>
        <v>0</v>
      </c>
      <c r="S147" s="526"/>
    </row>
    <row r="148" spans="2:19" ht="13" x14ac:dyDescent="0.3">
      <c r="B148" s="540"/>
      <c r="C148" s="541"/>
      <c r="D148" s="542"/>
      <c r="E148" s="542"/>
      <c r="F148" s="543"/>
      <c r="G148" s="544"/>
      <c r="H148" s="544"/>
      <c r="I148" s="544"/>
      <c r="J148" s="544"/>
      <c r="K148" s="544"/>
      <c r="L148" s="544"/>
      <c r="M148" s="544"/>
      <c r="N148" s="544"/>
      <c r="O148" s="544"/>
      <c r="P148" s="544"/>
      <c r="Q148" s="544"/>
      <c r="R148" s="534"/>
      <c r="S148" s="526"/>
    </row>
    <row r="149" spans="2:19" ht="13" x14ac:dyDescent="0.25">
      <c r="B149" s="775" t="s">
        <v>280</v>
      </c>
      <c r="C149" s="776"/>
      <c r="D149" s="776"/>
      <c r="E149" s="777"/>
      <c r="F149" s="778">
        <v>680</v>
      </c>
      <c r="G149" s="534"/>
      <c r="H149" s="534"/>
      <c r="I149" s="534"/>
      <c r="J149" s="534"/>
      <c r="K149" s="534"/>
      <c r="L149" s="534"/>
      <c r="M149" s="534"/>
      <c r="N149" s="534"/>
      <c r="O149" s="534"/>
      <c r="P149" s="534"/>
      <c r="Q149" s="534"/>
      <c r="R149" s="534"/>
      <c r="S149" s="526"/>
    </row>
    <row r="150" spans="2:19" ht="13" x14ac:dyDescent="0.25">
      <c r="B150" s="775"/>
      <c r="C150" s="776"/>
      <c r="D150" s="776"/>
      <c r="E150" s="777"/>
      <c r="F150" s="778"/>
      <c r="G150" s="495">
        <v>0</v>
      </c>
      <c r="H150" s="495">
        <v>0</v>
      </c>
      <c r="I150" s="495">
        <v>0</v>
      </c>
      <c r="J150" s="495">
        <v>0</v>
      </c>
      <c r="K150" s="495">
        <v>0</v>
      </c>
      <c r="L150" s="495">
        <v>0</v>
      </c>
      <c r="M150" s="495">
        <v>0</v>
      </c>
      <c r="N150" s="495">
        <v>0</v>
      </c>
      <c r="O150" s="495">
        <v>0</v>
      </c>
      <c r="P150" s="495">
        <v>0</v>
      </c>
      <c r="Q150" s="495">
        <v>0</v>
      </c>
      <c r="R150" s="534">
        <f>SUM(G150:Q150)</f>
        <v>0</v>
      </c>
      <c r="S150" s="526"/>
    </row>
    <row r="151" spans="2:19" ht="13" x14ac:dyDescent="0.3">
      <c r="B151" s="540"/>
      <c r="C151" s="542"/>
      <c r="D151" s="542"/>
      <c r="E151" s="542"/>
      <c r="F151" s="543"/>
      <c r="G151" s="544"/>
      <c r="H151" s="544"/>
      <c r="I151" s="544"/>
      <c r="J151" s="544"/>
      <c r="K151" s="544"/>
      <c r="L151" s="544"/>
      <c r="M151" s="544"/>
      <c r="N151" s="544"/>
      <c r="O151" s="544"/>
      <c r="P151" s="544"/>
      <c r="Q151" s="544"/>
      <c r="R151" s="544"/>
      <c r="S151" s="526"/>
    </row>
    <row r="152" spans="2:19" ht="13" x14ac:dyDescent="0.3">
      <c r="B152" s="538" t="s">
        <v>190</v>
      </c>
      <c r="C152" s="532"/>
      <c r="D152" s="532"/>
      <c r="E152" s="532"/>
      <c r="F152" s="533" t="s">
        <v>151</v>
      </c>
      <c r="G152" s="495">
        <v>0</v>
      </c>
      <c r="H152" s="495">
        <v>0</v>
      </c>
      <c r="I152" s="495">
        <v>0</v>
      </c>
      <c r="J152" s="495">
        <v>0</v>
      </c>
      <c r="K152" s="495">
        <v>0</v>
      </c>
      <c r="L152" s="495">
        <v>0</v>
      </c>
      <c r="M152" s="495">
        <v>0</v>
      </c>
      <c r="N152" s="495">
        <v>0</v>
      </c>
      <c r="O152" s="495">
        <v>0</v>
      </c>
      <c r="P152" s="495">
        <v>0</v>
      </c>
      <c r="Q152" s="495">
        <v>0</v>
      </c>
      <c r="R152" s="534">
        <f>SUM(G152:Q152)</f>
        <v>0</v>
      </c>
      <c r="S152" s="526"/>
    </row>
    <row r="153" spans="2:19" ht="13" x14ac:dyDescent="0.3">
      <c r="B153" s="540"/>
      <c r="C153" s="542"/>
      <c r="D153" s="542"/>
      <c r="E153" s="542"/>
      <c r="F153" s="543"/>
      <c r="G153" s="544"/>
      <c r="H153" s="544"/>
      <c r="I153" s="544"/>
      <c r="J153" s="544"/>
      <c r="K153" s="544"/>
      <c r="L153" s="544"/>
      <c r="M153" s="544"/>
      <c r="N153" s="544"/>
      <c r="O153" s="544"/>
      <c r="P153" s="544"/>
      <c r="Q153" s="544"/>
      <c r="R153" s="544"/>
      <c r="S153" s="526"/>
    </row>
    <row r="154" spans="2:19" ht="13" x14ac:dyDescent="0.3">
      <c r="B154" s="538" t="s">
        <v>281</v>
      </c>
      <c r="C154" s="532"/>
      <c r="D154" s="539"/>
      <c r="E154" s="532"/>
      <c r="F154" s="533"/>
      <c r="G154" s="495">
        <v>0</v>
      </c>
      <c r="H154" s="495">
        <v>0</v>
      </c>
      <c r="I154" s="495">
        <v>0</v>
      </c>
      <c r="J154" s="495">
        <v>0</v>
      </c>
      <c r="K154" s="495">
        <v>0</v>
      </c>
      <c r="L154" s="495">
        <v>0</v>
      </c>
      <c r="M154" s="495">
        <v>0</v>
      </c>
      <c r="N154" s="495">
        <v>0</v>
      </c>
      <c r="O154" s="495">
        <v>0</v>
      </c>
      <c r="P154" s="495">
        <v>0</v>
      </c>
      <c r="Q154" s="495">
        <v>0</v>
      </c>
      <c r="R154" s="534">
        <f>SUM(G154:Q154)</f>
        <v>0</v>
      </c>
      <c r="S154" s="526"/>
    </row>
    <row r="155" spans="2:19" x14ac:dyDescent="0.25">
      <c r="B155" s="527"/>
      <c r="C155" s="528"/>
      <c r="D155" s="528"/>
      <c r="E155" s="528"/>
      <c r="F155" s="547"/>
      <c r="G155" s="536"/>
      <c r="H155" s="536"/>
      <c r="I155" s="536"/>
      <c r="J155" s="536"/>
      <c r="K155" s="536"/>
      <c r="L155" s="536"/>
      <c r="M155" s="536"/>
      <c r="N155" s="536"/>
      <c r="O155" s="536"/>
      <c r="P155" s="536"/>
      <c r="Q155" s="536"/>
      <c r="R155" s="536"/>
      <c r="S155" s="526"/>
    </row>
    <row r="156" spans="2:19" ht="15.5" x14ac:dyDescent="0.25">
      <c r="B156" s="549"/>
      <c r="C156" s="550"/>
      <c r="D156" s="550"/>
      <c r="E156" s="551"/>
      <c r="F156" s="552"/>
      <c r="G156" s="553"/>
      <c r="H156" s="553"/>
      <c r="I156" s="553"/>
      <c r="J156" s="553"/>
      <c r="K156" s="553"/>
      <c r="L156" s="553"/>
      <c r="M156" s="553"/>
      <c r="N156" s="553"/>
      <c r="O156" s="553"/>
      <c r="P156" s="553"/>
      <c r="Q156" s="553"/>
      <c r="R156" s="553"/>
      <c r="S156" s="526"/>
    </row>
    <row r="157" spans="2:19" ht="14" x14ac:dyDescent="0.25">
      <c r="B157" s="554"/>
      <c r="C157" s="555"/>
      <c r="D157" s="555"/>
      <c r="E157" s="556" t="s">
        <v>18</v>
      </c>
      <c r="F157" s="557"/>
      <c r="G157" s="558">
        <f>SUM(G128,G145,G150,G152,G154)</f>
        <v>0</v>
      </c>
      <c r="H157" s="558">
        <f t="shared" ref="H157:R157" si="15">SUM(H128,H145,H150,H152,H154)</f>
        <v>0</v>
      </c>
      <c r="I157" s="558">
        <f t="shared" si="15"/>
        <v>0</v>
      </c>
      <c r="J157" s="558">
        <f t="shared" si="15"/>
        <v>0</v>
      </c>
      <c r="K157" s="558">
        <f t="shared" si="15"/>
        <v>0</v>
      </c>
      <c r="L157" s="558">
        <f t="shared" si="15"/>
        <v>0</v>
      </c>
      <c r="M157" s="558">
        <f t="shared" si="15"/>
        <v>0</v>
      </c>
      <c r="N157" s="558">
        <f t="shared" si="15"/>
        <v>0</v>
      </c>
      <c r="O157" s="558">
        <f t="shared" si="15"/>
        <v>0</v>
      </c>
      <c r="P157" s="558">
        <f t="shared" si="15"/>
        <v>0</v>
      </c>
      <c r="Q157" s="558">
        <f t="shared" si="15"/>
        <v>0</v>
      </c>
      <c r="R157" s="558">
        <f t="shared" si="15"/>
        <v>0</v>
      </c>
      <c r="S157" s="526"/>
    </row>
    <row r="158" spans="2:19" ht="16" thickBot="1" x14ac:dyDescent="0.3">
      <c r="B158" s="559"/>
      <c r="C158" s="560"/>
      <c r="D158" s="560"/>
      <c r="E158" s="561"/>
      <c r="F158" s="562"/>
      <c r="G158" s="563"/>
      <c r="H158" s="563"/>
      <c r="I158" s="563"/>
      <c r="J158" s="563"/>
      <c r="K158" s="563"/>
      <c r="L158" s="563"/>
      <c r="M158" s="563"/>
      <c r="N158" s="563"/>
      <c r="O158" s="563"/>
      <c r="P158" s="563"/>
      <c r="Q158" s="563"/>
      <c r="R158" s="563"/>
      <c r="S158" s="526"/>
    </row>
    <row r="159" spans="2:19" ht="13" thickTop="1" x14ac:dyDescent="0.25">
      <c r="B159" s="528"/>
      <c r="C159" s="528"/>
      <c r="D159" s="528"/>
      <c r="E159" s="528"/>
      <c r="F159" s="568"/>
      <c r="G159" s="569"/>
      <c r="H159" s="569"/>
      <c r="I159" s="569"/>
      <c r="J159" s="569"/>
      <c r="K159" s="569"/>
      <c r="L159" s="569"/>
      <c r="M159" s="569"/>
      <c r="N159" s="569"/>
      <c r="O159" s="569"/>
      <c r="P159" s="569"/>
      <c r="Q159" s="569"/>
      <c r="R159" s="569"/>
      <c r="S159" s="526"/>
    </row>
    <row r="160" spans="2:19" ht="13" x14ac:dyDescent="0.25">
      <c r="B160" s="528"/>
      <c r="C160" s="528"/>
      <c r="D160" s="528"/>
      <c r="E160" s="528" t="s">
        <v>152</v>
      </c>
      <c r="F160" s="568"/>
      <c r="G160" s="569">
        <f>SUM(G95,G105,G110,G113)</f>
        <v>0</v>
      </c>
      <c r="H160" s="569">
        <f t="shared" ref="H160:R160" si="16">SUM(H95,H105,H110,H113)</f>
        <v>0</v>
      </c>
      <c r="I160" s="569">
        <f t="shared" si="16"/>
        <v>0</v>
      </c>
      <c r="J160" s="569">
        <f t="shared" si="16"/>
        <v>0</v>
      </c>
      <c r="K160" s="569">
        <f t="shared" si="16"/>
        <v>0</v>
      </c>
      <c r="L160" s="569">
        <f t="shared" si="16"/>
        <v>0</v>
      </c>
      <c r="M160" s="569">
        <f t="shared" si="16"/>
        <v>0</v>
      </c>
      <c r="N160" s="569">
        <f t="shared" si="16"/>
        <v>0</v>
      </c>
      <c r="O160" s="569">
        <f t="shared" si="16"/>
        <v>0</v>
      </c>
      <c r="P160" s="569">
        <f t="shared" si="16"/>
        <v>0</v>
      </c>
      <c r="Q160" s="569">
        <f t="shared" si="16"/>
        <v>0</v>
      </c>
      <c r="R160" s="570">
        <f t="shared" si="16"/>
        <v>0</v>
      </c>
      <c r="S160" s="526"/>
    </row>
    <row r="161" spans="2:19" ht="13" x14ac:dyDescent="0.25">
      <c r="B161" s="528"/>
      <c r="C161" s="528"/>
      <c r="D161" s="528"/>
      <c r="E161" s="528" t="s">
        <v>153</v>
      </c>
      <c r="F161" s="568"/>
      <c r="G161" s="569">
        <f>SUM(G128,G145,G150,G152)</f>
        <v>0</v>
      </c>
      <c r="H161" s="569">
        <f t="shared" ref="H161:R161" si="17">SUM(H128,H145,H150,H152)</f>
        <v>0</v>
      </c>
      <c r="I161" s="569">
        <f t="shared" si="17"/>
        <v>0</v>
      </c>
      <c r="J161" s="569">
        <f t="shared" si="17"/>
        <v>0</v>
      </c>
      <c r="K161" s="569">
        <f t="shared" si="17"/>
        <v>0</v>
      </c>
      <c r="L161" s="569">
        <f t="shared" si="17"/>
        <v>0</v>
      </c>
      <c r="M161" s="569">
        <f t="shared" si="17"/>
        <v>0</v>
      </c>
      <c r="N161" s="569">
        <f t="shared" si="17"/>
        <v>0</v>
      </c>
      <c r="O161" s="569">
        <f t="shared" si="17"/>
        <v>0</v>
      </c>
      <c r="P161" s="569">
        <f t="shared" si="17"/>
        <v>0</v>
      </c>
      <c r="Q161" s="569">
        <f t="shared" si="17"/>
        <v>0</v>
      </c>
      <c r="R161" s="570">
        <f t="shared" si="17"/>
        <v>0</v>
      </c>
      <c r="S161" s="526"/>
    </row>
    <row r="162" spans="2:19" ht="13" x14ac:dyDescent="0.25">
      <c r="B162" s="528"/>
      <c r="C162" s="528"/>
      <c r="D162" s="528"/>
      <c r="E162" s="528" t="s">
        <v>154</v>
      </c>
      <c r="F162" s="568"/>
      <c r="G162" s="569">
        <f t="shared" ref="G162:I162" si="18">G160-G161</f>
        <v>0</v>
      </c>
      <c r="H162" s="569">
        <f t="shared" si="18"/>
        <v>0</v>
      </c>
      <c r="I162" s="569">
        <f t="shared" si="18"/>
        <v>0</v>
      </c>
      <c r="J162" s="569">
        <f>J160-J161</f>
        <v>0</v>
      </c>
      <c r="K162" s="569">
        <f>K160-K161</f>
        <v>0</v>
      </c>
      <c r="L162" s="569">
        <f t="shared" ref="L162:N162" si="19">L160-L161</f>
        <v>0</v>
      </c>
      <c r="M162" s="569">
        <f t="shared" si="19"/>
        <v>0</v>
      </c>
      <c r="N162" s="569">
        <f t="shared" si="19"/>
        <v>0</v>
      </c>
      <c r="O162" s="569">
        <f>O160-O161</f>
        <v>0</v>
      </c>
      <c r="P162" s="569">
        <f>P160-P161</f>
        <v>0</v>
      </c>
      <c r="Q162" s="569">
        <f t="shared" ref="Q162:R162" si="20">Q160-Q161</f>
        <v>0</v>
      </c>
      <c r="R162" s="570">
        <f t="shared" si="20"/>
        <v>0</v>
      </c>
      <c r="S162" s="526"/>
    </row>
    <row r="164" spans="2:19" ht="13" thickBot="1" x14ac:dyDescent="0.3"/>
    <row r="165" spans="2:19" s="83" customFormat="1" ht="16" customHeight="1" thickBot="1" x14ac:dyDescent="0.3">
      <c r="B165" s="763" t="str">
        <f>"DELTA BOEKJAAR "&amp;TITELBLAD!$E$17&amp;" VS BOEKJAAR "&amp;TITELBLAD!E17-1</f>
        <v>DELTA BOEKJAAR 2022 VS BOEKJAAR 2021</v>
      </c>
      <c r="C165" s="764"/>
      <c r="D165" s="764"/>
      <c r="E165" s="764"/>
      <c r="F165" s="764"/>
      <c r="G165" s="764"/>
      <c r="H165" s="764"/>
      <c r="I165" s="764"/>
      <c r="J165" s="764"/>
      <c r="K165" s="764"/>
      <c r="L165" s="764"/>
      <c r="M165" s="764"/>
      <c r="N165" s="764"/>
      <c r="O165" s="764"/>
      <c r="P165" s="764"/>
      <c r="Q165" s="764"/>
      <c r="R165" s="765"/>
    </row>
    <row r="166" spans="2:19" ht="18" x14ac:dyDescent="0.25">
      <c r="B166" s="501"/>
      <c r="C166" s="501"/>
      <c r="D166" s="501"/>
      <c r="E166" s="501"/>
      <c r="F166" s="502"/>
      <c r="G166" s="501"/>
      <c r="H166" s="501"/>
      <c r="I166" s="501"/>
      <c r="J166" s="501"/>
      <c r="K166" s="501"/>
      <c r="L166" s="501"/>
      <c r="M166" s="501"/>
      <c r="N166" s="501"/>
      <c r="O166" s="572" t="s">
        <v>261</v>
      </c>
      <c r="P166" s="572"/>
      <c r="Q166" s="572"/>
      <c r="R166" s="501"/>
      <c r="S166" s="502"/>
    </row>
    <row r="167" spans="2:19" s="83" customFormat="1" ht="13.5" thickBot="1" x14ac:dyDescent="0.3">
      <c r="B167" s="576"/>
      <c r="C167" s="576"/>
      <c r="D167" s="576"/>
      <c r="E167" s="576"/>
      <c r="F167" s="577"/>
      <c r="G167" s="576"/>
      <c r="H167" s="576"/>
      <c r="I167" s="576"/>
      <c r="J167" s="576"/>
      <c r="K167" s="576"/>
      <c r="L167" s="576"/>
      <c r="M167" s="576"/>
      <c r="N167" s="576"/>
      <c r="O167" s="576"/>
      <c r="P167" s="576"/>
      <c r="Q167" s="576"/>
      <c r="R167" s="576"/>
      <c r="S167" s="576"/>
    </row>
    <row r="168" spans="2:19" s="83" customFormat="1" ht="13" thickTop="1" x14ac:dyDescent="0.25">
      <c r="B168" s="788" t="s">
        <v>142</v>
      </c>
      <c r="C168" s="789"/>
      <c r="D168" s="789"/>
      <c r="E168" s="790"/>
      <c r="F168" s="801" t="s">
        <v>20</v>
      </c>
      <c r="G168" s="766" t="s">
        <v>140</v>
      </c>
      <c r="H168" s="803"/>
      <c r="I168" s="803"/>
      <c r="J168" s="803"/>
      <c r="K168" s="767"/>
      <c r="L168" s="766" t="s">
        <v>141</v>
      </c>
      <c r="M168" s="803"/>
      <c r="N168" s="803"/>
      <c r="O168" s="803"/>
      <c r="P168" s="767"/>
      <c r="Q168" s="770" t="s">
        <v>108</v>
      </c>
      <c r="R168" s="770" t="s">
        <v>18</v>
      </c>
      <c r="S168" s="513"/>
    </row>
    <row r="169" spans="2:19" s="83" customFormat="1" x14ac:dyDescent="0.25">
      <c r="B169" s="791"/>
      <c r="C169" s="792"/>
      <c r="D169" s="792"/>
      <c r="E169" s="793"/>
      <c r="F169" s="802"/>
      <c r="G169" s="768"/>
      <c r="H169" s="804"/>
      <c r="I169" s="804"/>
      <c r="J169" s="804"/>
      <c r="K169" s="769"/>
      <c r="L169" s="768"/>
      <c r="M169" s="804"/>
      <c r="N169" s="804"/>
      <c r="O169" s="804"/>
      <c r="P169" s="769"/>
      <c r="Q169" s="771"/>
      <c r="R169" s="771"/>
      <c r="S169" s="513"/>
    </row>
    <row r="170" spans="2:19" s="83" customFormat="1" ht="29.25" customHeight="1" x14ac:dyDescent="0.25">
      <c r="B170" s="514"/>
      <c r="C170" s="515"/>
      <c r="D170" s="515"/>
      <c r="E170" s="515"/>
      <c r="F170" s="516"/>
      <c r="G170" s="796" t="s">
        <v>107</v>
      </c>
      <c r="H170" s="797"/>
      <c r="I170" s="797"/>
      <c r="J170" s="798"/>
      <c r="K170" s="517" t="s">
        <v>108</v>
      </c>
      <c r="L170" s="796" t="s">
        <v>107</v>
      </c>
      <c r="M170" s="797"/>
      <c r="N170" s="797"/>
      <c r="O170" s="799"/>
      <c r="P170" s="518" t="s">
        <v>108</v>
      </c>
      <c r="Q170" s="488"/>
      <c r="R170" s="488"/>
      <c r="S170" s="513"/>
    </row>
    <row r="171" spans="2:19" s="83" customFormat="1" ht="31.5" customHeight="1" x14ac:dyDescent="0.25">
      <c r="B171" s="519"/>
      <c r="C171" s="520"/>
      <c r="D171" s="520"/>
      <c r="E171" s="520"/>
      <c r="F171" s="516"/>
      <c r="G171" s="517" t="s">
        <v>263</v>
      </c>
      <c r="H171" s="517" t="s">
        <v>264</v>
      </c>
      <c r="I171" s="517" t="s">
        <v>265</v>
      </c>
      <c r="J171" s="517" t="s">
        <v>188</v>
      </c>
      <c r="K171" s="517"/>
      <c r="L171" s="517" t="s">
        <v>263</v>
      </c>
      <c r="M171" s="517" t="s">
        <v>264</v>
      </c>
      <c r="N171" s="517" t="s">
        <v>265</v>
      </c>
      <c r="O171" s="517" t="s">
        <v>188</v>
      </c>
      <c r="P171" s="517"/>
      <c r="Q171" s="521"/>
      <c r="R171" s="521"/>
      <c r="S171" s="513"/>
    </row>
    <row r="172" spans="2:19" s="83" customFormat="1" ht="13" x14ac:dyDescent="0.3">
      <c r="B172" s="519"/>
      <c r="C172" s="520"/>
      <c r="D172" s="520"/>
      <c r="E172" s="520"/>
      <c r="F172" s="574"/>
      <c r="G172" s="578"/>
      <c r="H172" s="578"/>
      <c r="I172" s="578"/>
      <c r="J172" s="578"/>
      <c r="K172" s="578"/>
      <c r="L172" s="578"/>
      <c r="M172" s="578"/>
      <c r="N172" s="578"/>
      <c r="O172" s="578"/>
      <c r="P172" s="578"/>
      <c r="Q172" s="578"/>
      <c r="R172" s="578"/>
      <c r="S172" s="513"/>
    </row>
    <row r="173" spans="2:19" x14ac:dyDescent="0.25">
      <c r="B173" s="527"/>
      <c r="C173" s="528"/>
      <c r="D173" s="528"/>
      <c r="E173" s="528"/>
      <c r="F173" s="529"/>
      <c r="G173" s="530"/>
      <c r="H173" s="530"/>
      <c r="I173" s="530"/>
      <c r="J173" s="530"/>
      <c r="K173" s="530"/>
      <c r="L173" s="530"/>
      <c r="M173" s="530"/>
      <c r="N173" s="530"/>
      <c r="O173" s="530"/>
      <c r="P173" s="530"/>
      <c r="Q173" s="530"/>
      <c r="R173" s="530"/>
      <c r="S173" s="526"/>
    </row>
    <row r="174" spans="2:19" ht="13" x14ac:dyDescent="0.3">
      <c r="B174" s="531" t="s">
        <v>266</v>
      </c>
      <c r="C174" s="532"/>
      <c r="D174" s="532"/>
      <c r="E174" s="532"/>
      <c r="F174" s="533" t="s">
        <v>445</v>
      </c>
      <c r="G174" s="579">
        <f t="shared" ref="G174:R174" si="21">+IF(G95=0,IF(G14&lt;&gt;0,100%,0),(G14-G95)/G95)</f>
        <v>0</v>
      </c>
      <c r="H174" s="579">
        <f t="shared" si="21"/>
        <v>0</v>
      </c>
      <c r="I174" s="579">
        <f t="shared" si="21"/>
        <v>0</v>
      </c>
      <c r="J174" s="579">
        <f t="shared" si="21"/>
        <v>0</v>
      </c>
      <c r="K174" s="579">
        <f t="shared" si="21"/>
        <v>0</v>
      </c>
      <c r="L174" s="579">
        <f t="shared" si="21"/>
        <v>0</v>
      </c>
      <c r="M174" s="579">
        <f t="shared" si="21"/>
        <v>0</v>
      </c>
      <c r="N174" s="579">
        <f t="shared" si="21"/>
        <v>0</v>
      </c>
      <c r="O174" s="579">
        <f t="shared" si="21"/>
        <v>0</v>
      </c>
      <c r="P174" s="579">
        <f t="shared" si="21"/>
        <v>0</v>
      </c>
      <c r="Q174" s="579">
        <f t="shared" si="21"/>
        <v>0</v>
      </c>
      <c r="R174" s="579">
        <f t="shared" si="21"/>
        <v>0</v>
      </c>
      <c r="S174" s="526"/>
    </row>
    <row r="175" spans="2:19" x14ac:dyDescent="0.25">
      <c r="B175" s="535"/>
      <c r="C175" s="528"/>
      <c r="D175" s="528"/>
      <c r="E175" s="528"/>
      <c r="F175" s="529"/>
      <c r="G175" s="580"/>
      <c r="H175" s="580"/>
      <c r="I175" s="580"/>
      <c r="J175" s="580"/>
      <c r="K175" s="580"/>
      <c r="L175" s="580"/>
      <c r="M175" s="580"/>
      <c r="N175" s="580"/>
      <c r="O175" s="580"/>
      <c r="P175" s="580"/>
      <c r="Q175" s="580"/>
      <c r="R175" s="580"/>
      <c r="S175" s="526"/>
    </row>
    <row r="176" spans="2:19" x14ac:dyDescent="0.25">
      <c r="B176" s="527"/>
      <c r="C176" s="528" t="s">
        <v>143</v>
      </c>
      <c r="D176" s="528"/>
      <c r="E176" s="528"/>
      <c r="F176" s="529">
        <v>70</v>
      </c>
      <c r="G176" s="580">
        <f t="shared" ref="G176:R176" si="22">+IF(G97=0,IF(G16&lt;&gt;0,100%,0),(G16-G97)/G97)</f>
        <v>0</v>
      </c>
      <c r="H176" s="580">
        <f t="shared" si="22"/>
        <v>0</v>
      </c>
      <c r="I176" s="580">
        <f t="shared" si="22"/>
        <v>0</v>
      </c>
      <c r="J176" s="580">
        <f t="shared" si="22"/>
        <v>0</v>
      </c>
      <c r="K176" s="580">
        <f t="shared" si="22"/>
        <v>0</v>
      </c>
      <c r="L176" s="580">
        <f t="shared" si="22"/>
        <v>0</v>
      </c>
      <c r="M176" s="580">
        <f t="shared" si="22"/>
        <v>0</v>
      </c>
      <c r="N176" s="580">
        <f t="shared" si="22"/>
        <v>0</v>
      </c>
      <c r="O176" s="580">
        <f t="shared" si="22"/>
        <v>0</v>
      </c>
      <c r="P176" s="580">
        <f t="shared" si="22"/>
        <v>0</v>
      </c>
      <c r="Q176" s="580">
        <f t="shared" si="22"/>
        <v>0</v>
      </c>
      <c r="R176" s="580">
        <f t="shared" si="22"/>
        <v>0</v>
      </c>
      <c r="S176" s="526"/>
    </row>
    <row r="177" spans="2:19" ht="13.5" customHeight="1" x14ac:dyDescent="0.25">
      <c r="B177" s="527"/>
      <c r="C177" s="779" t="s">
        <v>267</v>
      </c>
      <c r="D177" s="779"/>
      <c r="E177" s="780"/>
      <c r="F177" s="800">
        <v>71</v>
      </c>
      <c r="G177" s="580"/>
      <c r="H177" s="580"/>
      <c r="I177" s="580"/>
      <c r="J177" s="580"/>
      <c r="K177" s="580"/>
      <c r="L177" s="580"/>
      <c r="M177" s="580"/>
      <c r="N177" s="580"/>
      <c r="O177" s="580"/>
      <c r="P177" s="580"/>
      <c r="Q177" s="580"/>
      <c r="R177" s="580"/>
      <c r="S177" s="526"/>
    </row>
    <row r="178" spans="2:19" x14ac:dyDescent="0.25">
      <c r="B178" s="527"/>
      <c r="C178" s="779"/>
      <c r="D178" s="779"/>
      <c r="E178" s="780"/>
      <c r="F178" s="800"/>
      <c r="G178" s="580"/>
      <c r="H178" s="580"/>
      <c r="I178" s="580"/>
      <c r="J178" s="580"/>
      <c r="K178" s="580"/>
      <c r="L178" s="580"/>
      <c r="M178" s="580"/>
      <c r="N178" s="580"/>
      <c r="O178" s="580"/>
      <c r="P178" s="580"/>
      <c r="Q178" s="580"/>
      <c r="R178" s="580"/>
      <c r="S178" s="526"/>
    </row>
    <row r="179" spans="2:19" x14ac:dyDescent="0.25">
      <c r="B179" s="527"/>
      <c r="C179" s="779"/>
      <c r="D179" s="779"/>
      <c r="E179" s="780"/>
      <c r="F179" s="800"/>
      <c r="G179" s="580">
        <f t="shared" ref="G179:R179" si="23">+IF(G100=0,IF(G19&lt;&gt;0,100%,0),(G19-G100)/G100)</f>
        <v>0</v>
      </c>
      <c r="H179" s="580">
        <f t="shared" si="23"/>
        <v>0</v>
      </c>
      <c r="I179" s="580">
        <f t="shared" si="23"/>
        <v>0</v>
      </c>
      <c r="J179" s="580">
        <f t="shared" si="23"/>
        <v>0</v>
      </c>
      <c r="K179" s="580">
        <f t="shared" si="23"/>
        <v>0</v>
      </c>
      <c r="L179" s="580">
        <f t="shared" si="23"/>
        <v>0</v>
      </c>
      <c r="M179" s="580">
        <f t="shared" si="23"/>
        <v>0</v>
      </c>
      <c r="N179" s="580">
        <f t="shared" si="23"/>
        <v>0</v>
      </c>
      <c r="O179" s="580">
        <f t="shared" si="23"/>
        <v>0</v>
      </c>
      <c r="P179" s="580">
        <f t="shared" si="23"/>
        <v>0</v>
      </c>
      <c r="Q179" s="580">
        <f t="shared" si="23"/>
        <v>0</v>
      </c>
      <c r="R179" s="580">
        <f t="shared" si="23"/>
        <v>0</v>
      </c>
      <c r="S179" s="526"/>
    </row>
    <row r="180" spans="2:19" x14ac:dyDescent="0.25">
      <c r="B180" s="527"/>
      <c r="C180" s="528" t="s">
        <v>144</v>
      </c>
      <c r="D180" s="528"/>
      <c r="E180" s="528"/>
      <c r="F180" s="529">
        <v>72</v>
      </c>
      <c r="G180" s="580">
        <f t="shared" ref="G180:R180" si="24">+IF(G101=0,IF(G20&lt;&gt;0,100%,0),(G20-G101)/G101)</f>
        <v>0</v>
      </c>
      <c r="H180" s="580">
        <f t="shared" si="24"/>
        <v>0</v>
      </c>
      <c r="I180" s="580">
        <f t="shared" si="24"/>
        <v>0</v>
      </c>
      <c r="J180" s="580">
        <f t="shared" si="24"/>
        <v>0</v>
      </c>
      <c r="K180" s="580">
        <f t="shared" si="24"/>
        <v>0</v>
      </c>
      <c r="L180" s="580">
        <f t="shared" si="24"/>
        <v>0</v>
      </c>
      <c r="M180" s="580">
        <f t="shared" si="24"/>
        <v>0</v>
      </c>
      <c r="N180" s="580">
        <f t="shared" si="24"/>
        <v>0</v>
      </c>
      <c r="O180" s="580">
        <f t="shared" si="24"/>
        <v>0</v>
      </c>
      <c r="P180" s="580">
        <f t="shared" si="24"/>
        <v>0</v>
      </c>
      <c r="Q180" s="580">
        <f t="shared" si="24"/>
        <v>0</v>
      </c>
      <c r="R180" s="580">
        <f t="shared" si="24"/>
        <v>0</v>
      </c>
      <c r="S180" s="526"/>
    </row>
    <row r="181" spans="2:19" x14ac:dyDescent="0.25">
      <c r="B181" s="527"/>
      <c r="C181" s="528" t="s">
        <v>145</v>
      </c>
      <c r="D181" s="537"/>
      <c r="E181" s="528"/>
      <c r="F181" s="529">
        <v>74</v>
      </c>
      <c r="G181" s="580">
        <f t="shared" ref="G181:R181" si="25">+IF(G102=0,IF(G21&lt;&gt;0,100%,0),(G21-G102)/G102)</f>
        <v>0</v>
      </c>
      <c r="H181" s="580">
        <f t="shared" si="25"/>
        <v>0</v>
      </c>
      <c r="I181" s="580">
        <f t="shared" si="25"/>
        <v>0</v>
      </c>
      <c r="J181" s="580">
        <f t="shared" si="25"/>
        <v>0</v>
      </c>
      <c r="K181" s="580">
        <f t="shared" si="25"/>
        <v>0</v>
      </c>
      <c r="L181" s="580">
        <f t="shared" si="25"/>
        <v>0</v>
      </c>
      <c r="M181" s="580">
        <f t="shared" si="25"/>
        <v>0</v>
      </c>
      <c r="N181" s="580">
        <f t="shared" si="25"/>
        <v>0</v>
      </c>
      <c r="O181" s="580">
        <f t="shared" si="25"/>
        <v>0</v>
      </c>
      <c r="P181" s="580">
        <f t="shared" si="25"/>
        <v>0</v>
      </c>
      <c r="Q181" s="580">
        <f t="shared" si="25"/>
        <v>0</v>
      </c>
      <c r="R181" s="580">
        <f t="shared" si="25"/>
        <v>0</v>
      </c>
      <c r="S181" s="526"/>
    </row>
    <row r="182" spans="2:19" x14ac:dyDescent="0.25">
      <c r="B182" s="527"/>
      <c r="C182" s="528" t="s">
        <v>437</v>
      </c>
      <c r="D182" s="537"/>
      <c r="E182" s="528"/>
      <c r="F182" s="712" t="s">
        <v>438</v>
      </c>
      <c r="G182" s="580">
        <f t="shared" ref="G182:R182" si="26">+IF(G103=0,IF(G22&lt;&gt;0,100%,0),(G22-G103)/G103)</f>
        <v>0</v>
      </c>
      <c r="H182" s="580">
        <f t="shared" si="26"/>
        <v>0</v>
      </c>
      <c r="I182" s="580">
        <f t="shared" si="26"/>
        <v>0</v>
      </c>
      <c r="J182" s="580">
        <f t="shared" si="26"/>
        <v>0</v>
      </c>
      <c r="K182" s="580">
        <f t="shared" si="26"/>
        <v>0</v>
      </c>
      <c r="L182" s="580">
        <f t="shared" si="26"/>
        <v>0</v>
      </c>
      <c r="M182" s="580">
        <f t="shared" si="26"/>
        <v>0</v>
      </c>
      <c r="N182" s="580">
        <f t="shared" si="26"/>
        <v>0</v>
      </c>
      <c r="O182" s="580">
        <f t="shared" si="26"/>
        <v>0</v>
      </c>
      <c r="P182" s="580">
        <f t="shared" si="26"/>
        <v>0</v>
      </c>
      <c r="Q182" s="580">
        <f t="shared" si="26"/>
        <v>0</v>
      </c>
      <c r="R182" s="580">
        <f t="shared" si="26"/>
        <v>0</v>
      </c>
      <c r="S182" s="526"/>
    </row>
    <row r="183" spans="2:19" x14ac:dyDescent="0.25">
      <c r="B183" s="527"/>
      <c r="C183" s="537"/>
      <c r="D183" s="528"/>
      <c r="E183" s="528"/>
      <c r="F183" s="529"/>
      <c r="G183" s="580"/>
      <c r="H183" s="580"/>
      <c r="I183" s="580"/>
      <c r="J183" s="580"/>
      <c r="K183" s="580"/>
      <c r="L183" s="580"/>
      <c r="M183" s="580"/>
      <c r="N183" s="580"/>
      <c r="O183" s="580"/>
      <c r="P183" s="580"/>
      <c r="Q183" s="580"/>
      <c r="R183" s="580"/>
      <c r="S183" s="526"/>
    </row>
    <row r="184" spans="2:19" ht="13" x14ac:dyDescent="0.3">
      <c r="B184" s="538" t="s">
        <v>84</v>
      </c>
      <c r="C184" s="539"/>
      <c r="D184" s="532"/>
      <c r="E184" s="532"/>
      <c r="F184" s="533" t="s">
        <v>441</v>
      </c>
      <c r="G184" s="579">
        <f t="shared" ref="G184:R184" si="27">+IF(G105=0,IF(G24&lt;&gt;0,100%,0),(G24-G105)/G105)</f>
        <v>0</v>
      </c>
      <c r="H184" s="579">
        <f t="shared" si="27"/>
        <v>0</v>
      </c>
      <c r="I184" s="579">
        <f t="shared" si="27"/>
        <v>0</v>
      </c>
      <c r="J184" s="579">
        <f t="shared" si="27"/>
        <v>0</v>
      </c>
      <c r="K184" s="579">
        <f t="shared" si="27"/>
        <v>0</v>
      </c>
      <c r="L184" s="579">
        <f t="shared" si="27"/>
        <v>0</v>
      </c>
      <c r="M184" s="579">
        <f t="shared" si="27"/>
        <v>0</v>
      </c>
      <c r="N184" s="579">
        <f t="shared" si="27"/>
        <v>0</v>
      </c>
      <c r="O184" s="579">
        <f t="shared" si="27"/>
        <v>0</v>
      </c>
      <c r="P184" s="579">
        <f t="shared" si="27"/>
        <v>0</v>
      </c>
      <c r="Q184" s="579">
        <f t="shared" si="27"/>
        <v>0</v>
      </c>
      <c r="R184" s="579">
        <f t="shared" si="27"/>
        <v>0</v>
      </c>
      <c r="S184" s="526"/>
    </row>
    <row r="185" spans="2:19" x14ac:dyDescent="0.25">
      <c r="B185" s="527"/>
      <c r="C185" s="528" t="s">
        <v>447</v>
      </c>
      <c r="D185" s="537"/>
      <c r="E185" s="528"/>
      <c r="F185" s="712">
        <v>75</v>
      </c>
      <c r="G185" s="580">
        <f t="shared" ref="G185:R185" si="28">+IF(G106=0,IF(G25&lt;&gt;0,100%,0),(G25-G106)/G106)</f>
        <v>0</v>
      </c>
      <c r="H185" s="580">
        <f t="shared" si="28"/>
        <v>0</v>
      </c>
      <c r="I185" s="580">
        <f t="shared" si="28"/>
        <v>0</v>
      </c>
      <c r="J185" s="580">
        <f t="shared" si="28"/>
        <v>0</v>
      </c>
      <c r="K185" s="580">
        <f t="shared" si="28"/>
        <v>0</v>
      </c>
      <c r="L185" s="580">
        <f t="shared" si="28"/>
        <v>0</v>
      </c>
      <c r="M185" s="580">
        <f t="shared" si="28"/>
        <v>0</v>
      </c>
      <c r="N185" s="580">
        <f t="shared" si="28"/>
        <v>0</v>
      </c>
      <c r="O185" s="580">
        <f t="shared" si="28"/>
        <v>0</v>
      </c>
      <c r="P185" s="580">
        <f t="shared" si="28"/>
        <v>0</v>
      </c>
      <c r="Q185" s="580">
        <f t="shared" si="28"/>
        <v>0</v>
      </c>
      <c r="R185" s="580">
        <f t="shared" si="28"/>
        <v>0</v>
      </c>
      <c r="S185" s="526"/>
    </row>
    <row r="186" spans="2:19" x14ac:dyDescent="0.25">
      <c r="B186" s="527"/>
      <c r="C186" s="528" t="s">
        <v>448</v>
      </c>
      <c r="D186" s="537"/>
      <c r="E186" s="528"/>
      <c r="F186" s="712" t="s">
        <v>442</v>
      </c>
      <c r="G186" s="580">
        <f t="shared" ref="G186:R186" si="29">+IF(G107=0,IF(G26&lt;&gt;0,100%,0),(G26-G107)/G107)</f>
        <v>0</v>
      </c>
      <c r="H186" s="580">
        <f t="shared" si="29"/>
        <v>0</v>
      </c>
      <c r="I186" s="580">
        <f t="shared" si="29"/>
        <v>0</v>
      </c>
      <c r="J186" s="580">
        <f t="shared" si="29"/>
        <v>0</v>
      </c>
      <c r="K186" s="580">
        <f t="shared" si="29"/>
        <v>0</v>
      </c>
      <c r="L186" s="580">
        <f t="shared" si="29"/>
        <v>0</v>
      </c>
      <c r="M186" s="580">
        <f t="shared" si="29"/>
        <v>0</v>
      </c>
      <c r="N186" s="580">
        <f t="shared" si="29"/>
        <v>0</v>
      </c>
      <c r="O186" s="580">
        <f t="shared" si="29"/>
        <v>0</v>
      </c>
      <c r="P186" s="580">
        <f t="shared" si="29"/>
        <v>0</v>
      </c>
      <c r="Q186" s="580">
        <f t="shared" si="29"/>
        <v>0</v>
      </c>
      <c r="R186" s="580">
        <f t="shared" si="29"/>
        <v>0</v>
      </c>
      <c r="S186" s="526"/>
    </row>
    <row r="187" spans="2:19" ht="13" x14ac:dyDescent="0.3">
      <c r="B187" s="540"/>
      <c r="C187" s="541"/>
      <c r="D187" s="542"/>
      <c r="E187" s="542"/>
      <c r="F187" s="543"/>
      <c r="G187" s="581"/>
      <c r="H187" s="581"/>
      <c r="I187" s="581"/>
      <c r="J187" s="581"/>
      <c r="K187" s="581"/>
      <c r="L187" s="581"/>
      <c r="M187" s="581"/>
      <c r="N187" s="581"/>
      <c r="O187" s="581"/>
      <c r="P187" s="581"/>
      <c r="Q187" s="581"/>
      <c r="R187" s="579"/>
      <c r="S187" s="526"/>
    </row>
    <row r="188" spans="2:19" ht="13" x14ac:dyDescent="0.25">
      <c r="B188" s="775" t="s">
        <v>269</v>
      </c>
      <c r="C188" s="776"/>
      <c r="D188" s="776"/>
      <c r="E188" s="777"/>
      <c r="F188" s="778">
        <v>780</v>
      </c>
      <c r="G188" s="579"/>
      <c r="H188" s="579"/>
      <c r="I188" s="579"/>
      <c r="J188" s="579"/>
      <c r="K188" s="579"/>
      <c r="L188" s="579"/>
      <c r="M188" s="579"/>
      <c r="N188" s="579"/>
      <c r="O188" s="579"/>
      <c r="P188" s="579"/>
      <c r="Q188" s="579"/>
      <c r="R188" s="579"/>
      <c r="S188" s="526"/>
    </row>
    <row r="189" spans="2:19" ht="13" x14ac:dyDescent="0.25">
      <c r="B189" s="775"/>
      <c r="C189" s="776"/>
      <c r="D189" s="776"/>
      <c r="E189" s="777"/>
      <c r="F189" s="778"/>
      <c r="G189" s="579">
        <f t="shared" ref="G189:R189" si="30">+IF(G110=0,IF(G29&lt;&gt;0,100%,0),(G29-G110)/G110)</f>
        <v>0</v>
      </c>
      <c r="H189" s="579">
        <f t="shared" si="30"/>
        <v>0</v>
      </c>
      <c r="I189" s="579">
        <f t="shared" si="30"/>
        <v>0</v>
      </c>
      <c r="J189" s="579">
        <f t="shared" si="30"/>
        <v>0</v>
      </c>
      <c r="K189" s="579">
        <f t="shared" si="30"/>
        <v>0</v>
      </c>
      <c r="L189" s="579">
        <f t="shared" si="30"/>
        <v>0</v>
      </c>
      <c r="M189" s="579">
        <f t="shared" si="30"/>
        <v>0</v>
      </c>
      <c r="N189" s="579">
        <f t="shared" si="30"/>
        <v>0</v>
      </c>
      <c r="O189" s="579">
        <f t="shared" si="30"/>
        <v>0</v>
      </c>
      <c r="P189" s="579">
        <f t="shared" si="30"/>
        <v>0</v>
      </c>
      <c r="Q189" s="579">
        <f t="shared" si="30"/>
        <v>0</v>
      </c>
      <c r="R189" s="579">
        <f t="shared" si="30"/>
        <v>0</v>
      </c>
      <c r="S189" s="526"/>
    </row>
    <row r="190" spans="2:19" ht="13" x14ac:dyDescent="0.3">
      <c r="B190" s="540"/>
      <c r="C190" s="542"/>
      <c r="D190" s="542"/>
      <c r="E190" s="542"/>
      <c r="F190" s="543"/>
      <c r="G190" s="581"/>
      <c r="H190" s="581"/>
      <c r="I190" s="581"/>
      <c r="J190" s="581"/>
      <c r="K190" s="581"/>
      <c r="L190" s="581"/>
      <c r="M190" s="581"/>
      <c r="N190" s="581"/>
      <c r="O190" s="581"/>
      <c r="P190" s="581"/>
      <c r="Q190" s="581"/>
      <c r="R190" s="579"/>
      <c r="S190" s="526"/>
    </row>
    <row r="191" spans="2:19" ht="13" x14ac:dyDescent="0.25">
      <c r="B191" s="775" t="s">
        <v>270</v>
      </c>
      <c r="C191" s="776"/>
      <c r="D191" s="776"/>
      <c r="E191" s="777"/>
      <c r="F191" s="778">
        <v>77</v>
      </c>
      <c r="G191" s="579"/>
      <c r="H191" s="579"/>
      <c r="I191" s="579"/>
      <c r="J191" s="579"/>
      <c r="K191" s="579"/>
      <c r="L191" s="579"/>
      <c r="M191" s="579"/>
      <c r="N191" s="579"/>
      <c r="O191" s="579"/>
      <c r="P191" s="579"/>
      <c r="Q191" s="579"/>
      <c r="R191" s="579"/>
      <c r="S191" s="526"/>
    </row>
    <row r="192" spans="2:19" ht="13" x14ac:dyDescent="0.25">
      <c r="B192" s="775"/>
      <c r="C192" s="776"/>
      <c r="D192" s="776"/>
      <c r="E192" s="777"/>
      <c r="F192" s="778"/>
      <c r="G192" s="579">
        <f t="shared" ref="G192:R192" si="31">+IF(G113=0,IF(G32&lt;&gt;0,100%,0),(G32-G113)/G113)</f>
        <v>0</v>
      </c>
      <c r="H192" s="579">
        <f t="shared" si="31"/>
        <v>0</v>
      </c>
      <c r="I192" s="579">
        <f t="shared" si="31"/>
        <v>0</v>
      </c>
      <c r="J192" s="579">
        <f t="shared" si="31"/>
        <v>0</v>
      </c>
      <c r="K192" s="579">
        <f t="shared" si="31"/>
        <v>0</v>
      </c>
      <c r="L192" s="579">
        <f t="shared" si="31"/>
        <v>0</v>
      </c>
      <c r="M192" s="579">
        <f t="shared" si="31"/>
        <v>0</v>
      </c>
      <c r="N192" s="579">
        <f t="shared" si="31"/>
        <v>0</v>
      </c>
      <c r="O192" s="579">
        <f t="shared" si="31"/>
        <v>0</v>
      </c>
      <c r="P192" s="579">
        <f t="shared" si="31"/>
        <v>0</v>
      </c>
      <c r="Q192" s="579">
        <f t="shared" si="31"/>
        <v>0</v>
      </c>
      <c r="R192" s="579">
        <f t="shared" si="31"/>
        <v>0</v>
      </c>
      <c r="S192" s="526"/>
    </row>
    <row r="193" spans="2:19" ht="13" x14ac:dyDescent="0.25">
      <c r="B193" s="540"/>
      <c r="C193" s="542"/>
      <c r="D193" s="542"/>
      <c r="E193" s="542"/>
      <c r="F193" s="545"/>
      <c r="G193" s="581"/>
      <c r="H193" s="581"/>
      <c r="I193" s="581"/>
      <c r="J193" s="581"/>
      <c r="K193" s="581"/>
      <c r="L193" s="581"/>
      <c r="M193" s="581"/>
      <c r="N193" s="581"/>
      <c r="O193" s="581"/>
      <c r="P193" s="581"/>
      <c r="Q193" s="581"/>
      <c r="R193" s="579"/>
      <c r="S193" s="526"/>
    </row>
    <row r="194" spans="2:19" ht="13" x14ac:dyDescent="0.25">
      <c r="B194" s="538" t="s">
        <v>271</v>
      </c>
      <c r="C194" s="532"/>
      <c r="D194" s="539"/>
      <c r="E194" s="532"/>
      <c r="F194" s="546"/>
      <c r="G194" s="579">
        <f t="shared" ref="G194:R194" si="32">+IF(G115=0,IF(G34&lt;&gt;0,100%,0),(G34-G115)/G115)</f>
        <v>0</v>
      </c>
      <c r="H194" s="579">
        <f t="shared" si="32"/>
        <v>0</v>
      </c>
      <c r="I194" s="579">
        <f t="shared" si="32"/>
        <v>0</v>
      </c>
      <c r="J194" s="579">
        <f t="shared" si="32"/>
        <v>0</v>
      </c>
      <c r="K194" s="579">
        <f t="shared" si="32"/>
        <v>0</v>
      </c>
      <c r="L194" s="579">
        <f t="shared" si="32"/>
        <v>0</v>
      </c>
      <c r="M194" s="579">
        <f t="shared" si="32"/>
        <v>0</v>
      </c>
      <c r="N194" s="579">
        <f t="shared" si="32"/>
        <v>0</v>
      </c>
      <c r="O194" s="579">
        <f t="shared" si="32"/>
        <v>0</v>
      </c>
      <c r="P194" s="579">
        <f t="shared" si="32"/>
        <v>0</v>
      </c>
      <c r="Q194" s="579">
        <f t="shared" si="32"/>
        <v>0</v>
      </c>
      <c r="R194" s="579">
        <f t="shared" si="32"/>
        <v>0</v>
      </c>
      <c r="S194" s="526"/>
    </row>
    <row r="195" spans="2:19" x14ac:dyDescent="0.25">
      <c r="B195" s="527"/>
      <c r="C195" s="528"/>
      <c r="D195" s="528"/>
      <c r="E195" s="528"/>
      <c r="F195" s="547"/>
      <c r="G195" s="582"/>
      <c r="H195" s="582"/>
      <c r="I195" s="582"/>
      <c r="J195" s="582"/>
      <c r="K195" s="582"/>
      <c r="L195" s="582"/>
      <c r="M195" s="582"/>
      <c r="N195" s="582"/>
      <c r="O195" s="582"/>
      <c r="P195" s="582"/>
      <c r="Q195" s="582"/>
      <c r="R195" s="582"/>
      <c r="S195" s="526"/>
    </row>
    <row r="196" spans="2:19" ht="15.5" x14ac:dyDescent="0.25">
      <c r="B196" s="549"/>
      <c r="C196" s="550"/>
      <c r="D196" s="550"/>
      <c r="E196" s="551"/>
      <c r="F196" s="552"/>
      <c r="G196" s="583"/>
      <c r="H196" s="583"/>
      <c r="I196" s="583"/>
      <c r="J196" s="583"/>
      <c r="K196" s="583"/>
      <c r="L196" s="583"/>
      <c r="M196" s="583"/>
      <c r="N196" s="583"/>
      <c r="O196" s="583"/>
      <c r="P196" s="583"/>
      <c r="Q196" s="583"/>
      <c r="R196" s="583"/>
      <c r="S196" s="526"/>
    </row>
    <row r="197" spans="2:19" ht="14" x14ac:dyDescent="0.25">
      <c r="B197" s="554"/>
      <c r="C197" s="555"/>
      <c r="D197" s="555"/>
      <c r="E197" s="556" t="s">
        <v>18</v>
      </c>
      <c r="F197" s="557"/>
      <c r="G197" s="584">
        <f t="shared" ref="G197:R197" si="33">+IF(G118=0,IF(G37&lt;&gt;0,100%,0),(G37-G118)/G118)</f>
        <v>0</v>
      </c>
      <c r="H197" s="584">
        <f t="shared" si="33"/>
        <v>0</v>
      </c>
      <c r="I197" s="584">
        <f t="shared" si="33"/>
        <v>0</v>
      </c>
      <c r="J197" s="584">
        <f t="shared" si="33"/>
        <v>0</v>
      </c>
      <c r="K197" s="584">
        <f t="shared" si="33"/>
        <v>0</v>
      </c>
      <c r="L197" s="584">
        <f t="shared" si="33"/>
        <v>0</v>
      </c>
      <c r="M197" s="584">
        <f t="shared" si="33"/>
        <v>0</v>
      </c>
      <c r="N197" s="584">
        <f t="shared" si="33"/>
        <v>0</v>
      </c>
      <c r="O197" s="584">
        <f t="shared" si="33"/>
        <v>0</v>
      </c>
      <c r="P197" s="584">
        <f t="shared" si="33"/>
        <v>0</v>
      </c>
      <c r="Q197" s="584">
        <f t="shared" si="33"/>
        <v>0</v>
      </c>
      <c r="R197" s="584">
        <f t="shared" si="33"/>
        <v>0</v>
      </c>
      <c r="S197" s="526"/>
    </row>
    <row r="198" spans="2:19" ht="16" thickBot="1" x14ac:dyDescent="0.3">
      <c r="B198" s="559"/>
      <c r="C198" s="560"/>
      <c r="D198" s="560"/>
      <c r="E198" s="561"/>
      <c r="F198" s="562"/>
      <c r="G198" s="585"/>
      <c r="H198" s="585"/>
      <c r="I198" s="585"/>
      <c r="J198" s="585"/>
      <c r="K198" s="585"/>
      <c r="L198" s="585"/>
      <c r="M198" s="585"/>
      <c r="N198" s="585"/>
      <c r="O198" s="585"/>
      <c r="P198" s="585"/>
      <c r="Q198" s="585"/>
      <c r="R198" s="585"/>
      <c r="S198" s="526"/>
    </row>
    <row r="199" spans="2:19" ht="13.5" thickTop="1" x14ac:dyDescent="0.25">
      <c r="B199" s="564"/>
      <c r="C199" s="528"/>
      <c r="D199" s="528"/>
      <c r="E199" s="528"/>
      <c r="G199" s="586"/>
      <c r="H199" s="586"/>
      <c r="I199" s="586"/>
      <c r="J199" s="586"/>
      <c r="K199" s="586"/>
      <c r="L199" s="586"/>
      <c r="M199" s="586"/>
      <c r="N199" s="586"/>
      <c r="O199" s="586"/>
      <c r="P199" s="586"/>
      <c r="Q199" s="586"/>
      <c r="R199" s="587"/>
      <c r="S199" s="526"/>
    </row>
    <row r="200" spans="2:19" s="83" customFormat="1" ht="13.5" thickBot="1" x14ac:dyDescent="0.3">
      <c r="B200" s="588"/>
      <c r="C200" s="589"/>
      <c r="D200" s="589"/>
      <c r="E200" s="589"/>
      <c r="F200" s="590"/>
      <c r="G200" s="591"/>
      <c r="H200" s="591"/>
      <c r="I200" s="591"/>
      <c r="J200" s="591"/>
      <c r="K200" s="591"/>
      <c r="L200" s="591"/>
      <c r="M200" s="591"/>
      <c r="N200" s="591"/>
      <c r="O200" s="591"/>
      <c r="P200" s="591"/>
      <c r="Q200" s="591"/>
      <c r="R200" s="155"/>
      <c r="S200" s="513"/>
    </row>
    <row r="201" spans="2:19" s="83" customFormat="1" ht="13" thickTop="1" x14ac:dyDescent="0.25">
      <c r="B201" s="788" t="s">
        <v>146</v>
      </c>
      <c r="C201" s="789"/>
      <c r="D201" s="789"/>
      <c r="E201" s="790"/>
      <c r="F201" s="794" t="s">
        <v>20</v>
      </c>
      <c r="G201" s="757" t="s">
        <v>140</v>
      </c>
      <c r="H201" s="786"/>
      <c r="I201" s="786"/>
      <c r="J201" s="786"/>
      <c r="K201" s="758"/>
      <c r="L201" s="757" t="s">
        <v>141</v>
      </c>
      <c r="M201" s="786"/>
      <c r="N201" s="786"/>
      <c r="O201" s="786"/>
      <c r="P201" s="758"/>
      <c r="Q201" s="761" t="s">
        <v>108</v>
      </c>
      <c r="R201" s="761" t="s">
        <v>18</v>
      </c>
      <c r="S201" s="513"/>
    </row>
    <row r="202" spans="2:19" s="83" customFormat="1" x14ac:dyDescent="0.25">
      <c r="B202" s="791"/>
      <c r="C202" s="792"/>
      <c r="D202" s="792"/>
      <c r="E202" s="793"/>
      <c r="F202" s="795"/>
      <c r="G202" s="759"/>
      <c r="H202" s="787"/>
      <c r="I202" s="787"/>
      <c r="J202" s="787"/>
      <c r="K202" s="760"/>
      <c r="L202" s="759"/>
      <c r="M202" s="787"/>
      <c r="N202" s="787"/>
      <c r="O202" s="787"/>
      <c r="P202" s="760"/>
      <c r="Q202" s="762"/>
      <c r="R202" s="762"/>
      <c r="S202" s="513"/>
    </row>
    <row r="203" spans="2:19" s="83" customFormat="1" ht="26" x14ac:dyDescent="0.25">
      <c r="B203" s="514"/>
      <c r="C203" s="515"/>
      <c r="D203" s="515"/>
      <c r="E203" s="515"/>
      <c r="F203" s="566"/>
      <c r="G203" s="782" t="s">
        <v>107</v>
      </c>
      <c r="H203" s="783"/>
      <c r="I203" s="783"/>
      <c r="J203" s="784"/>
      <c r="K203" s="592" t="s">
        <v>108</v>
      </c>
      <c r="L203" s="782" t="s">
        <v>107</v>
      </c>
      <c r="M203" s="783"/>
      <c r="N203" s="783"/>
      <c r="O203" s="785"/>
      <c r="P203" s="593" t="s">
        <v>108</v>
      </c>
      <c r="Q203" s="486"/>
      <c r="R203" s="486"/>
      <c r="S203" s="513"/>
    </row>
    <row r="204" spans="2:19" s="83" customFormat="1" ht="31.5" customHeight="1" x14ac:dyDescent="0.25">
      <c r="B204" s="519"/>
      <c r="C204" s="520"/>
      <c r="D204" s="520"/>
      <c r="E204" s="520"/>
      <c r="F204" s="516"/>
      <c r="G204" s="592" t="s">
        <v>272</v>
      </c>
      <c r="H204" s="592" t="s">
        <v>273</v>
      </c>
      <c r="I204" s="592" t="s">
        <v>274</v>
      </c>
      <c r="J204" s="592" t="s">
        <v>188</v>
      </c>
      <c r="K204" s="592"/>
      <c r="L204" s="592" t="s">
        <v>272</v>
      </c>
      <c r="M204" s="592" t="s">
        <v>273</v>
      </c>
      <c r="N204" s="592" t="s">
        <v>274</v>
      </c>
      <c r="O204" s="592" t="s">
        <v>188</v>
      </c>
      <c r="P204" s="592"/>
      <c r="Q204" s="594"/>
      <c r="R204" s="594"/>
      <c r="S204" s="513"/>
    </row>
    <row r="205" spans="2:19" ht="13" x14ac:dyDescent="0.25">
      <c r="B205" s="522"/>
      <c r="C205" s="523"/>
      <c r="D205" s="523"/>
      <c r="E205" s="523"/>
      <c r="F205" s="524"/>
      <c r="G205" s="595"/>
      <c r="H205" s="595"/>
      <c r="I205" s="595"/>
      <c r="J205" s="595"/>
      <c r="K205" s="595"/>
      <c r="L205" s="595"/>
      <c r="M205" s="595"/>
      <c r="N205" s="595"/>
      <c r="O205" s="595"/>
      <c r="P205" s="595"/>
      <c r="Q205" s="595"/>
      <c r="R205" s="595"/>
      <c r="S205" s="526"/>
    </row>
    <row r="206" spans="2:19" x14ac:dyDescent="0.25">
      <c r="B206" s="527"/>
      <c r="C206" s="528"/>
      <c r="D206" s="528"/>
      <c r="E206" s="528"/>
      <c r="F206" s="529"/>
      <c r="G206" s="580"/>
      <c r="H206" s="580"/>
      <c r="I206" s="580"/>
      <c r="J206" s="580"/>
      <c r="K206" s="580"/>
      <c r="L206" s="580"/>
      <c r="M206" s="580"/>
      <c r="N206" s="580"/>
      <c r="O206" s="580"/>
      <c r="P206" s="580"/>
      <c r="Q206" s="580"/>
      <c r="R206" s="580"/>
      <c r="S206" s="526"/>
    </row>
    <row r="207" spans="2:19" ht="13" x14ac:dyDescent="0.3">
      <c r="B207" s="531" t="s">
        <v>275</v>
      </c>
      <c r="C207" s="532"/>
      <c r="D207" s="532"/>
      <c r="E207" s="532"/>
      <c r="F207" s="533" t="s">
        <v>446</v>
      </c>
      <c r="G207" s="579">
        <f t="shared" ref="G207:R207" si="34">+IF(G128=0,IF(G47&lt;&gt;0,100%,0),(G47-G128)/G128)</f>
        <v>0</v>
      </c>
      <c r="H207" s="579">
        <f t="shared" si="34"/>
        <v>0</v>
      </c>
      <c r="I207" s="579">
        <f t="shared" si="34"/>
        <v>0</v>
      </c>
      <c r="J207" s="579">
        <f t="shared" si="34"/>
        <v>0</v>
      </c>
      <c r="K207" s="579">
        <f t="shared" si="34"/>
        <v>0</v>
      </c>
      <c r="L207" s="579">
        <f t="shared" si="34"/>
        <v>0</v>
      </c>
      <c r="M207" s="579">
        <f t="shared" si="34"/>
        <v>0</v>
      </c>
      <c r="N207" s="579">
        <f t="shared" si="34"/>
        <v>0</v>
      </c>
      <c r="O207" s="579">
        <f t="shared" si="34"/>
        <v>0</v>
      </c>
      <c r="P207" s="579">
        <f t="shared" si="34"/>
        <v>0</v>
      </c>
      <c r="Q207" s="579">
        <f t="shared" si="34"/>
        <v>0</v>
      </c>
      <c r="R207" s="579">
        <f t="shared" si="34"/>
        <v>0</v>
      </c>
      <c r="S207" s="526"/>
    </row>
    <row r="208" spans="2:19" x14ac:dyDescent="0.25">
      <c r="B208" s="535"/>
      <c r="C208" s="528"/>
      <c r="D208" s="528"/>
      <c r="E208" s="528"/>
      <c r="F208" s="529"/>
      <c r="G208" s="580"/>
      <c r="H208" s="580"/>
      <c r="I208" s="580"/>
      <c r="J208" s="580"/>
      <c r="K208" s="580"/>
      <c r="L208" s="580"/>
      <c r="M208" s="580"/>
      <c r="N208" s="580"/>
      <c r="O208" s="580"/>
      <c r="P208" s="580"/>
      <c r="Q208" s="580"/>
      <c r="R208" s="580"/>
      <c r="S208" s="526"/>
    </row>
    <row r="209" spans="2:19" x14ac:dyDescent="0.25">
      <c r="B209" s="527"/>
      <c r="C209" s="528" t="s">
        <v>147</v>
      </c>
      <c r="D209" s="528"/>
      <c r="E209" s="528"/>
      <c r="F209" s="529">
        <v>60</v>
      </c>
      <c r="G209" s="580">
        <f t="shared" ref="G209:R209" si="35">+IF(G130=0,IF(G49&lt;&gt;0,100%,0),(G49-G130)/G130)</f>
        <v>0</v>
      </c>
      <c r="H209" s="580">
        <f t="shared" si="35"/>
        <v>0</v>
      </c>
      <c r="I209" s="580">
        <f t="shared" si="35"/>
        <v>0</v>
      </c>
      <c r="J209" s="580">
        <f t="shared" si="35"/>
        <v>0</v>
      </c>
      <c r="K209" s="580">
        <f t="shared" si="35"/>
        <v>0</v>
      </c>
      <c r="L209" s="580">
        <f t="shared" si="35"/>
        <v>0</v>
      </c>
      <c r="M209" s="580">
        <f t="shared" si="35"/>
        <v>0</v>
      </c>
      <c r="N209" s="580">
        <f t="shared" si="35"/>
        <v>0</v>
      </c>
      <c r="O209" s="580">
        <f t="shared" si="35"/>
        <v>0</v>
      </c>
      <c r="P209" s="580">
        <f t="shared" si="35"/>
        <v>0</v>
      </c>
      <c r="Q209" s="580">
        <f t="shared" si="35"/>
        <v>0</v>
      </c>
      <c r="R209" s="580">
        <f t="shared" si="35"/>
        <v>0</v>
      </c>
      <c r="S209" s="526"/>
    </row>
    <row r="210" spans="2:19" x14ac:dyDescent="0.25">
      <c r="B210" s="527"/>
      <c r="C210" s="537" t="s">
        <v>148</v>
      </c>
      <c r="D210" s="528"/>
      <c r="E210" s="528"/>
      <c r="F210" s="529">
        <v>61</v>
      </c>
      <c r="G210" s="580">
        <f t="shared" ref="G210:R210" si="36">+IF(G131=0,IF(G50&lt;&gt;0,100%,0),(G50-G131)/G131)</f>
        <v>0</v>
      </c>
      <c r="H210" s="580">
        <f t="shared" si="36"/>
        <v>0</v>
      </c>
      <c r="I210" s="580">
        <f t="shared" si="36"/>
        <v>0</v>
      </c>
      <c r="J210" s="580">
        <f t="shared" si="36"/>
        <v>0</v>
      </c>
      <c r="K210" s="580">
        <f t="shared" si="36"/>
        <v>0</v>
      </c>
      <c r="L210" s="580">
        <f t="shared" si="36"/>
        <v>0</v>
      </c>
      <c r="M210" s="580">
        <f t="shared" si="36"/>
        <v>0</v>
      </c>
      <c r="N210" s="580">
        <f t="shared" si="36"/>
        <v>0</v>
      </c>
      <c r="O210" s="580">
        <f t="shared" si="36"/>
        <v>0</v>
      </c>
      <c r="P210" s="580">
        <f t="shared" si="36"/>
        <v>0</v>
      </c>
      <c r="Q210" s="580">
        <f t="shared" si="36"/>
        <v>0</v>
      </c>
      <c r="R210" s="580">
        <f t="shared" si="36"/>
        <v>0</v>
      </c>
      <c r="S210" s="526"/>
    </row>
    <row r="211" spans="2:19" x14ac:dyDescent="0.25">
      <c r="B211" s="527"/>
      <c r="C211" s="528" t="s">
        <v>149</v>
      </c>
      <c r="D211" s="528"/>
      <c r="E211" s="528"/>
      <c r="F211" s="529">
        <v>62</v>
      </c>
      <c r="G211" s="580">
        <f t="shared" ref="G211:R211" si="37">+IF(G132=0,IF(G51&lt;&gt;0,100%,0),(G51-G132)/G132)</f>
        <v>0</v>
      </c>
      <c r="H211" s="580">
        <f t="shared" si="37"/>
        <v>0</v>
      </c>
      <c r="I211" s="580">
        <f t="shared" si="37"/>
        <v>0</v>
      </c>
      <c r="J211" s="580">
        <f t="shared" si="37"/>
        <v>0</v>
      </c>
      <c r="K211" s="580">
        <f t="shared" si="37"/>
        <v>0</v>
      </c>
      <c r="L211" s="580">
        <f t="shared" si="37"/>
        <v>0</v>
      </c>
      <c r="M211" s="580">
        <f t="shared" si="37"/>
        <v>0</v>
      </c>
      <c r="N211" s="580">
        <f t="shared" si="37"/>
        <v>0</v>
      </c>
      <c r="O211" s="580">
        <f t="shared" si="37"/>
        <v>0</v>
      </c>
      <c r="P211" s="580">
        <f t="shared" si="37"/>
        <v>0</v>
      </c>
      <c r="Q211" s="580">
        <f t="shared" si="37"/>
        <v>0</v>
      </c>
      <c r="R211" s="580">
        <f t="shared" si="37"/>
        <v>0</v>
      </c>
      <c r="S211" s="526"/>
    </row>
    <row r="212" spans="2:19" x14ac:dyDescent="0.25">
      <c r="B212" s="527"/>
      <c r="C212" s="779" t="s">
        <v>276</v>
      </c>
      <c r="D212" s="779"/>
      <c r="E212" s="780"/>
      <c r="F212" s="781">
        <v>630</v>
      </c>
      <c r="G212" s="580"/>
      <c r="H212" s="580"/>
      <c r="I212" s="580"/>
      <c r="J212" s="580"/>
      <c r="K212" s="580"/>
      <c r="L212" s="580"/>
      <c r="M212" s="580"/>
      <c r="N212" s="580"/>
      <c r="O212" s="580"/>
      <c r="P212" s="580"/>
      <c r="Q212" s="580"/>
      <c r="R212" s="580"/>
      <c r="S212" s="526"/>
    </row>
    <row r="213" spans="2:19" x14ac:dyDescent="0.25">
      <c r="B213" s="527"/>
      <c r="C213" s="779"/>
      <c r="D213" s="779"/>
      <c r="E213" s="780"/>
      <c r="F213" s="781"/>
      <c r="G213" s="580">
        <f t="shared" ref="G213:R213" si="38">+IF(G134=0,IF(G53&lt;&gt;0,100%,0),(G53-G134)/G134)</f>
        <v>0</v>
      </c>
      <c r="H213" s="580">
        <f t="shared" si="38"/>
        <v>0</v>
      </c>
      <c r="I213" s="580">
        <f t="shared" si="38"/>
        <v>0</v>
      </c>
      <c r="J213" s="580">
        <f t="shared" si="38"/>
        <v>0</v>
      </c>
      <c r="K213" s="580">
        <f t="shared" si="38"/>
        <v>0</v>
      </c>
      <c r="L213" s="580">
        <f t="shared" si="38"/>
        <v>0</v>
      </c>
      <c r="M213" s="580">
        <f t="shared" si="38"/>
        <v>0</v>
      </c>
      <c r="N213" s="580">
        <f t="shared" si="38"/>
        <v>0</v>
      </c>
      <c r="O213" s="580">
        <f t="shared" si="38"/>
        <v>0</v>
      </c>
      <c r="P213" s="580">
        <f t="shared" si="38"/>
        <v>0</v>
      </c>
      <c r="Q213" s="580">
        <f t="shared" si="38"/>
        <v>0</v>
      </c>
      <c r="R213" s="580">
        <f t="shared" si="38"/>
        <v>0</v>
      </c>
      <c r="S213" s="526"/>
    </row>
    <row r="214" spans="2:19" x14ac:dyDescent="0.25">
      <c r="B214" s="527"/>
      <c r="C214" s="779" t="s">
        <v>277</v>
      </c>
      <c r="D214" s="779"/>
      <c r="E214" s="780"/>
      <c r="F214" s="781" t="s">
        <v>21</v>
      </c>
      <c r="G214" s="580"/>
      <c r="H214" s="580"/>
      <c r="I214" s="580"/>
      <c r="J214" s="580"/>
      <c r="K214" s="580"/>
      <c r="L214" s="580"/>
      <c r="M214" s="580"/>
      <c r="N214" s="580"/>
      <c r="O214" s="580"/>
      <c r="P214" s="580"/>
      <c r="Q214" s="580"/>
      <c r="R214" s="580"/>
      <c r="S214" s="526"/>
    </row>
    <row r="215" spans="2:19" x14ac:dyDescent="0.25">
      <c r="B215" s="527"/>
      <c r="C215" s="779"/>
      <c r="D215" s="779"/>
      <c r="E215" s="780"/>
      <c r="F215" s="781"/>
      <c r="G215" s="580"/>
      <c r="H215" s="580"/>
      <c r="I215" s="580"/>
      <c r="J215" s="580"/>
      <c r="K215" s="580"/>
      <c r="L215" s="580"/>
      <c r="M215" s="580"/>
      <c r="N215" s="580"/>
      <c r="O215" s="580"/>
      <c r="P215" s="580"/>
      <c r="Q215" s="580"/>
      <c r="R215" s="580"/>
      <c r="S215" s="526"/>
    </row>
    <row r="216" spans="2:19" ht="15" customHeight="1" x14ac:dyDescent="0.25">
      <c r="B216" s="527"/>
      <c r="C216" s="779"/>
      <c r="D216" s="779"/>
      <c r="E216" s="780"/>
      <c r="F216" s="781"/>
      <c r="G216" s="580">
        <f t="shared" ref="G216:R216" si="39">+IF(G137=0,IF(G56&lt;&gt;0,100%,0),(G56-G137)/G137)</f>
        <v>0</v>
      </c>
      <c r="H216" s="580">
        <f t="shared" si="39"/>
        <v>0</v>
      </c>
      <c r="I216" s="580">
        <f t="shared" si="39"/>
        <v>0</v>
      </c>
      <c r="J216" s="580">
        <f t="shared" si="39"/>
        <v>0</v>
      </c>
      <c r="K216" s="580">
        <f t="shared" si="39"/>
        <v>0</v>
      </c>
      <c r="L216" s="580">
        <f t="shared" si="39"/>
        <v>0</v>
      </c>
      <c r="M216" s="580">
        <f t="shared" si="39"/>
        <v>0</v>
      </c>
      <c r="N216" s="580">
        <f t="shared" si="39"/>
        <v>0</v>
      </c>
      <c r="O216" s="580">
        <f t="shared" si="39"/>
        <v>0</v>
      </c>
      <c r="P216" s="580">
        <f t="shared" si="39"/>
        <v>0</v>
      </c>
      <c r="Q216" s="580">
        <f t="shared" si="39"/>
        <v>0</v>
      </c>
      <c r="R216" s="580">
        <f t="shared" si="39"/>
        <v>0</v>
      </c>
      <c r="S216" s="526"/>
    </row>
    <row r="217" spans="2:19" x14ac:dyDescent="0.25">
      <c r="B217" s="527"/>
      <c r="C217" s="779" t="s">
        <v>278</v>
      </c>
      <c r="D217" s="779"/>
      <c r="E217" s="780"/>
      <c r="F217" s="781" t="s">
        <v>322</v>
      </c>
      <c r="G217" s="580"/>
      <c r="H217" s="580"/>
      <c r="I217" s="580"/>
      <c r="J217" s="580"/>
      <c r="K217" s="580"/>
      <c r="L217" s="580"/>
      <c r="M217" s="580"/>
      <c r="N217" s="580"/>
      <c r="O217" s="580"/>
      <c r="P217" s="580"/>
      <c r="Q217" s="580"/>
      <c r="R217" s="580"/>
      <c r="S217" s="526"/>
    </row>
    <row r="218" spans="2:19" ht="16.5" customHeight="1" x14ac:dyDescent="0.25">
      <c r="B218" s="527"/>
      <c r="C218" s="779"/>
      <c r="D218" s="779"/>
      <c r="E218" s="780"/>
      <c r="F218" s="781"/>
      <c r="G218" s="580">
        <f t="shared" ref="G218:R218" si="40">+IF(G139=0,IF(G58&lt;&gt;0,100%,0),(G58-G139)/G139)</f>
        <v>0</v>
      </c>
      <c r="H218" s="580">
        <f t="shared" si="40"/>
        <v>0</v>
      </c>
      <c r="I218" s="580">
        <f t="shared" si="40"/>
        <v>0</v>
      </c>
      <c r="J218" s="580">
        <f t="shared" si="40"/>
        <v>0</v>
      </c>
      <c r="K218" s="580">
        <f t="shared" si="40"/>
        <v>0</v>
      </c>
      <c r="L218" s="580">
        <f t="shared" si="40"/>
        <v>0</v>
      </c>
      <c r="M218" s="580">
        <f t="shared" si="40"/>
        <v>0</v>
      </c>
      <c r="N218" s="580">
        <f t="shared" si="40"/>
        <v>0</v>
      </c>
      <c r="O218" s="580">
        <f t="shared" si="40"/>
        <v>0</v>
      </c>
      <c r="P218" s="580">
        <f t="shared" si="40"/>
        <v>0</v>
      </c>
      <c r="Q218" s="580">
        <f t="shared" si="40"/>
        <v>0</v>
      </c>
      <c r="R218" s="580">
        <f t="shared" si="40"/>
        <v>0</v>
      </c>
      <c r="S218" s="526"/>
    </row>
    <row r="219" spans="2:19" x14ac:dyDescent="0.25">
      <c r="B219" s="527"/>
      <c r="C219" s="528" t="s">
        <v>150</v>
      </c>
      <c r="D219" s="528"/>
      <c r="E219" s="528"/>
      <c r="F219" s="529" t="s">
        <v>22</v>
      </c>
      <c r="G219" s="580">
        <f t="shared" ref="G219:R219" si="41">+IF(G140=0,IF(G59&lt;&gt;0,100%,0),(G59-G140)/G140)</f>
        <v>0</v>
      </c>
      <c r="H219" s="580">
        <f t="shared" si="41"/>
        <v>0</v>
      </c>
      <c r="I219" s="580">
        <f t="shared" si="41"/>
        <v>0</v>
      </c>
      <c r="J219" s="580">
        <f t="shared" si="41"/>
        <v>0</v>
      </c>
      <c r="K219" s="580">
        <f t="shared" si="41"/>
        <v>0</v>
      </c>
      <c r="L219" s="580">
        <f t="shared" si="41"/>
        <v>0</v>
      </c>
      <c r="M219" s="580">
        <f t="shared" si="41"/>
        <v>0</v>
      </c>
      <c r="N219" s="580">
        <f t="shared" si="41"/>
        <v>0</v>
      </c>
      <c r="O219" s="580">
        <f t="shared" si="41"/>
        <v>0</v>
      </c>
      <c r="P219" s="580">
        <f t="shared" si="41"/>
        <v>0</v>
      </c>
      <c r="Q219" s="580">
        <f t="shared" si="41"/>
        <v>0</v>
      </c>
      <c r="R219" s="580">
        <f t="shared" si="41"/>
        <v>0</v>
      </c>
      <c r="S219" s="526"/>
    </row>
    <row r="220" spans="2:19" ht="12.65" customHeight="1" x14ac:dyDescent="0.25">
      <c r="B220" s="527"/>
      <c r="C220" s="779" t="s">
        <v>312</v>
      </c>
      <c r="D220" s="779"/>
      <c r="E220" s="780"/>
      <c r="F220" s="781">
        <v>649</v>
      </c>
      <c r="G220" s="580"/>
      <c r="H220" s="580"/>
      <c r="I220" s="580"/>
      <c r="J220" s="580"/>
      <c r="K220" s="580"/>
      <c r="L220" s="580"/>
      <c r="M220" s="580"/>
      <c r="N220" s="580"/>
      <c r="O220" s="580"/>
      <c r="P220" s="580"/>
      <c r="Q220" s="580"/>
      <c r="R220" s="580"/>
      <c r="S220" s="526"/>
    </row>
    <row r="221" spans="2:19" x14ac:dyDescent="0.25">
      <c r="B221" s="527"/>
      <c r="C221" s="779"/>
      <c r="D221" s="779"/>
      <c r="E221" s="780"/>
      <c r="F221" s="781"/>
      <c r="G221" s="580">
        <f t="shared" ref="G221:R221" si="42">+IF(G142=0,IF(G61&lt;&gt;0,100%,0),(G61-G142)/G142)</f>
        <v>0</v>
      </c>
      <c r="H221" s="580">
        <f t="shared" si="42"/>
        <v>0</v>
      </c>
      <c r="I221" s="580">
        <f t="shared" si="42"/>
        <v>0</v>
      </c>
      <c r="J221" s="580">
        <f t="shared" si="42"/>
        <v>0</v>
      </c>
      <c r="K221" s="580">
        <f t="shared" si="42"/>
        <v>0</v>
      </c>
      <c r="L221" s="580">
        <f t="shared" si="42"/>
        <v>0</v>
      </c>
      <c r="M221" s="580">
        <f t="shared" si="42"/>
        <v>0</v>
      </c>
      <c r="N221" s="580">
        <f t="shared" si="42"/>
        <v>0</v>
      </c>
      <c r="O221" s="580">
        <f t="shared" si="42"/>
        <v>0</v>
      </c>
      <c r="P221" s="580">
        <f t="shared" si="42"/>
        <v>0</v>
      </c>
      <c r="Q221" s="580">
        <f t="shared" si="42"/>
        <v>0</v>
      </c>
      <c r="R221" s="580">
        <f t="shared" si="42"/>
        <v>0</v>
      </c>
      <c r="S221" s="526"/>
    </row>
    <row r="222" spans="2:19" x14ac:dyDescent="0.25">
      <c r="B222" s="527"/>
      <c r="C222" s="528" t="s">
        <v>439</v>
      </c>
      <c r="D222" s="528"/>
      <c r="E222" s="528"/>
      <c r="F222" s="712" t="s">
        <v>440</v>
      </c>
      <c r="G222" s="580">
        <f t="shared" ref="G222:R222" si="43">+IF(G143=0,IF(G62&lt;&gt;0,100%,0),(G62-G143)/G143)</f>
        <v>0</v>
      </c>
      <c r="H222" s="580">
        <f t="shared" si="43"/>
        <v>0</v>
      </c>
      <c r="I222" s="580">
        <f t="shared" si="43"/>
        <v>0</v>
      </c>
      <c r="J222" s="580">
        <f t="shared" si="43"/>
        <v>0</v>
      </c>
      <c r="K222" s="580">
        <f t="shared" si="43"/>
        <v>0</v>
      </c>
      <c r="L222" s="580">
        <f t="shared" si="43"/>
        <v>0</v>
      </c>
      <c r="M222" s="580">
        <f t="shared" si="43"/>
        <v>0</v>
      </c>
      <c r="N222" s="580">
        <f t="shared" si="43"/>
        <v>0</v>
      </c>
      <c r="O222" s="580">
        <f t="shared" si="43"/>
        <v>0</v>
      </c>
      <c r="P222" s="580">
        <f t="shared" si="43"/>
        <v>0</v>
      </c>
      <c r="Q222" s="580">
        <f t="shared" si="43"/>
        <v>0</v>
      </c>
      <c r="R222" s="580">
        <f t="shared" si="43"/>
        <v>0</v>
      </c>
      <c r="S222" s="526"/>
    </row>
    <row r="223" spans="2:19" x14ac:dyDescent="0.25">
      <c r="B223" s="527"/>
      <c r="C223" s="537"/>
      <c r="D223" s="528"/>
      <c r="E223" s="528"/>
      <c r="F223" s="529"/>
      <c r="G223" s="580"/>
      <c r="H223" s="580"/>
      <c r="I223" s="580"/>
      <c r="J223" s="580"/>
      <c r="K223" s="580"/>
      <c r="L223" s="580"/>
      <c r="M223" s="580"/>
      <c r="N223" s="580"/>
      <c r="O223" s="580"/>
      <c r="P223" s="580"/>
      <c r="Q223" s="580"/>
      <c r="R223" s="580"/>
      <c r="S223" s="526"/>
    </row>
    <row r="224" spans="2:19" ht="13" x14ac:dyDescent="0.3">
      <c r="B224" s="538" t="s">
        <v>83</v>
      </c>
      <c r="C224" s="539"/>
      <c r="D224" s="532"/>
      <c r="E224" s="532"/>
      <c r="F224" s="533" t="s">
        <v>444</v>
      </c>
      <c r="G224" s="579">
        <f t="shared" ref="G224:R224" si="44">+IF(G145=0,IF(G64&lt;&gt;0,100%,0),(G64-G145)/G145)</f>
        <v>0</v>
      </c>
      <c r="H224" s="579">
        <f t="shared" si="44"/>
        <v>0</v>
      </c>
      <c r="I224" s="579">
        <f t="shared" si="44"/>
        <v>0</v>
      </c>
      <c r="J224" s="579">
        <f t="shared" si="44"/>
        <v>0</v>
      </c>
      <c r="K224" s="579">
        <f t="shared" si="44"/>
        <v>0</v>
      </c>
      <c r="L224" s="579">
        <f t="shared" si="44"/>
        <v>0</v>
      </c>
      <c r="M224" s="579">
        <f t="shared" si="44"/>
        <v>0</v>
      </c>
      <c r="N224" s="579">
        <f t="shared" si="44"/>
        <v>0</v>
      </c>
      <c r="O224" s="579">
        <f t="shared" si="44"/>
        <v>0</v>
      </c>
      <c r="P224" s="579">
        <f t="shared" si="44"/>
        <v>0</v>
      </c>
      <c r="Q224" s="579">
        <f t="shared" si="44"/>
        <v>0</v>
      </c>
      <c r="R224" s="579">
        <f t="shared" si="44"/>
        <v>0</v>
      </c>
      <c r="S224" s="526"/>
    </row>
    <row r="225" spans="2:19" x14ac:dyDescent="0.25">
      <c r="B225" s="527"/>
      <c r="C225" s="528" t="s">
        <v>449</v>
      </c>
      <c r="D225" s="528"/>
      <c r="E225" s="528"/>
      <c r="F225" s="712">
        <v>65</v>
      </c>
      <c r="G225" s="580">
        <f t="shared" ref="G225:R225" si="45">+IF(G146=0,IF(G65&lt;&gt;0,100%,0),(G65-G146)/G146)</f>
        <v>0</v>
      </c>
      <c r="H225" s="580">
        <f t="shared" si="45"/>
        <v>0</v>
      </c>
      <c r="I225" s="580">
        <f t="shared" si="45"/>
        <v>0</v>
      </c>
      <c r="J225" s="580">
        <f t="shared" si="45"/>
        <v>0</v>
      </c>
      <c r="K225" s="580">
        <f t="shared" si="45"/>
        <v>0</v>
      </c>
      <c r="L225" s="580">
        <f t="shared" si="45"/>
        <v>0</v>
      </c>
      <c r="M225" s="580">
        <f t="shared" si="45"/>
        <v>0</v>
      </c>
      <c r="N225" s="580">
        <f t="shared" si="45"/>
        <v>0</v>
      </c>
      <c r="O225" s="580">
        <f t="shared" si="45"/>
        <v>0</v>
      </c>
      <c r="P225" s="580">
        <f t="shared" si="45"/>
        <v>0</v>
      </c>
      <c r="Q225" s="580">
        <f t="shared" si="45"/>
        <v>0</v>
      </c>
      <c r="R225" s="580">
        <f t="shared" si="45"/>
        <v>0</v>
      </c>
      <c r="S225" s="526"/>
    </row>
    <row r="226" spans="2:19" x14ac:dyDescent="0.25">
      <c r="B226" s="527"/>
      <c r="C226" s="528" t="s">
        <v>450</v>
      </c>
      <c r="D226" s="528"/>
      <c r="E226" s="528"/>
      <c r="F226" s="712" t="s">
        <v>443</v>
      </c>
      <c r="G226" s="580">
        <f t="shared" ref="G226:R226" si="46">+IF(G147=0,IF(G66&lt;&gt;0,100%,0),(G66-G147)/G147)</f>
        <v>0</v>
      </c>
      <c r="H226" s="580">
        <f t="shared" si="46"/>
        <v>0</v>
      </c>
      <c r="I226" s="580">
        <f t="shared" si="46"/>
        <v>0</v>
      </c>
      <c r="J226" s="580">
        <f t="shared" si="46"/>
        <v>0</v>
      </c>
      <c r="K226" s="580">
        <f t="shared" si="46"/>
        <v>0</v>
      </c>
      <c r="L226" s="580">
        <f t="shared" si="46"/>
        <v>0</v>
      </c>
      <c r="M226" s="580">
        <f t="shared" si="46"/>
        <v>0</v>
      </c>
      <c r="N226" s="580">
        <f t="shared" si="46"/>
        <v>0</v>
      </c>
      <c r="O226" s="580">
        <f t="shared" si="46"/>
        <v>0</v>
      </c>
      <c r="P226" s="580">
        <f t="shared" si="46"/>
        <v>0</v>
      </c>
      <c r="Q226" s="580">
        <f t="shared" si="46"/>
        <v>0</v>
      </c>
      <c r="R226" s="580">
        <f t="shared" si="46"/>
        <v>0</v>
      </c>
      <c r="S226" s="526"/>
    </row>
    <row r="227" spans="2:19" ht="13" x14ac:dyDescent="0.3">
      <c r="B227" s="540"/>
      <c r="C227" s="541"/>
      <c r="D227" s="542"/>
      <c r="E227" s="542"/>
      <c r="F227" s="543"/>
      <c r="G227" s="581"/>
      <c r="H227" s="581"/>
      <c r="I227" s="581"/>
      <c r="J227" s="581"/>
      <c r="K227" s="581"/>
      <c r="L227" s="581"/>
      <c r="M227" s="581"/>
      <c r="N227" s="581"/>
      <c r="O227" s="581"/>
      <c r="P227" s="581"/>
      <c r="Q227" s="581"/>
      <c r="R227" s="579"/>
      <c r="S227" s="526"/>
    </row>
    <row r="228" spans="2:19" ht="13" x14ac:dyDescent="0.25">
      <c r="B228" s="775" t="s">
        <v>280</v>
      </c>
      <c r="C228" s="776"/>
      <c r="D228" s="776"/>
      <c r="E228" s="777"/>
      <c r="F228" s="778">
        <v>680</v>
      </c>
      <c r="G228" s="579"/>
      <c r="H228" s="579"/>
      <c r="I228" s="579"/>
      <c r="J228" s="579"/>
      <c r="K228" s="579"/>
      <c r="L228" s="579"/>
      <c r="M228" s="579"/>
      <c r="N228" s="579"/>
      <c r="O228" s="579"/>
      <c r="P228" s="579"/>
      <c r="Q228" s="579"/>
      <c r="R228" s="579"/>
      <c r="S228" s="526"/>
    </row>
    <row r="229" spans="2:19" ht="13" x14ac:dyDescent="0.25">
      <c r="B229" s="775"/>
      <c r="C229" s="776"/>
      <c r="D229" s="776"/>
      <c r="E229" s="777"/>
      <c r="F229" s="778"/>
      <c r="G229" s="579">
        <f t="shared" ref="G229:R229" si="47">+IF(G150=0,IF(G69&lt;&gt;0,100%,0),(G69-G150)/G150)</f>
        <v>0</v>
      </c>
      <c r="H229" s="579">
        <f t="shared" si="47"/>
        <v>0</v>
      </c>
      <c r="I229" s="579">
        <f t="shared" si="47"/>
        <v>0</v>
      </c>
      <c r="J229" s="579">
        <f t="shared" si="47"/>
        <v>0</v>
      </c>
      <c r="K229" s="579">
        <f t="shared" si="47"/>
        <v>0</v>
      </c>
      <c r="L229" s="579">
        <f t="shared" si="47"/>
        <v>0</v>
      </c>
      <c r="M229" s="579">
        <f t="shared" si="47"/>
        <v>0</v>
      </c>
      <c r="N229" s="579">
        <f t="shared" si="47"/>
        <v>0</v>
      </c>
      <c r="O229" s="579">
        <f t="shared" si="47"/>
        <v>0</v>
      </c>
      <c r="P229" s="579">
        <f t="shared" si="47"/>
        <v>0</v>
      </c>
      <c r="Q229" s="579">
        <f t="shared" si="47"/>
        <v>0</v>
      </c>
      <c r="R229" s="579">
        <f t="shared" si="47"/>
        <v>0</v>
      </c>
      <c r="S229" s="526"/>
    </row>
    <row r="230" spans="2:19" ht="13" x14ac:dyDescent="0.3">
      <c r="B230" s="540"/>
      <c r="C230" s="542"/>
      <c r="D230" s="542"/>
      <c r="E230" s="542"/>
      <c r="F230" s="543"/>
      <c r="G230" s="581"/>
      <c r="H230" s="581"/>
      <c r="I230" s="581"/>
      <c r="J230" s="581"/>
      <c r="K230" s="581"/>
      <c r="L230" s="581"/>
      <c r="M230" s="581"/>
      <c r="N230" s="581"/>
      <c r="O230" s="581"/>
      <c r="P230" s="581"/>
      <c r="Q230" s="581"/>
      <c r="R230" s="581"/>
      <c r="S230" s="526"/>
    </row>
    <row r="231" spans="2:19" ht="13" x14ac:dyDescent="0.3">
      <c r="B231" s="538" t="s">
        <v>190</v>
      </c>
      <c r="C231" s="532"/>
      <c r="D231" s="532"/>
      <c r="E231" s="532"/>
      <c r="F231" s="533" t="s">
        <v>151</v>
      </c>
      <c r="G231" s="579">
        <f t="shared" ref="G231:R231" si="48">+IF(G152=0,IF(G71&lt;&gt;0,100%,0),(G71-G152)/G152)</f>
        <v>0</v>
      </c>
      <c r="H231" s="579">
        <f t="shared" si="48"/>
        <v>0</v>
      </c>
      <c r="I231" s="579">
        <f t="shared" si="48"/>
        <v>0</v>
      </c>
      <c r="J231" s="579">
        <f t="shared" si="48"/>
        <v>0</v>
      </c>
      <c r="K231" s="579">
        <f t="shared" si="48"/>
        <v>0</v>
      </c>
      <c r="L231" s="579">
        <f t="shared" si="48"/>
        <v>0</v>
      </c>
      <c r="M231" s="579">
        <f t="shared" si="48"/>
        <v>0</v>
      </c>
      <c r="N231" s="579">
        <f t="shared" si="48"/>
        <v>0</v>
      </c>
      <c r="O231" s="579">
        <f t="shared" si="48"/>
        <v>0</v>
      </c>
      <c r="P231" s="579">
        <f t="shared" si="48"/>
        <v>0</v>
      </c>
      <c r="Q231" s="579">
        <f t="shared" si="48"/>
        <v>0</v>
      </c>
      <c r="R231" s="579">
        <f t="shared" si="48"/>
        <v>0</v>
      </c>
      <c r="S231" s="526"/>
    </row>
    <row r="232" spans="2:19" ht="13" x14ac:dyDescent="0.25">
      <c r="B232" s="540"/>
      <c r="C232" s="542"/>
      <c r="D232" s="542"/>
      <c r="E232" s="542"/>
      <c r="F232" s="545"/>
      <c r="G232" s="581"/>
      <c r="H232" s="581"/>
      <c r="I232" s="581"/>
      <c r="J232" s="581"/>
      <c r="K232" s="581"/>
      <c r="L232" s="581"/>
      <c r="M232" s="581"/>
      <c r="N232" s="581"/>
      <c r="O232" s="581"/>
      <c r="P232" s="581"/>
      <c r="Q232" s="581"/>
      <c r="R232" s="581"/>
      <c r="S232" s="526"/>
    </row>
    <row r="233" spans="2:19" ht="13" x14ac:dyDescent="0.25">
      <c r="B233" s="538" t="s">
        <v>281</v>
      </c>
      <c r="C233" s="532"/>
      <c r="D233" s="539"/>
      <c r="E233" s="532"/>
      <c r="F233" s="546"/>
      <c r="G233" s="579">
        <f t="shared" ref="G233:R233" si="49">+IF(G154=0,IF(G73&lt;&gt;0,100%,0),(G73-G154)/G154)</f>
        <v>0</v>
      </c>
      <c r="H233" s="579">
        <f t="shared" si="49"/>
        <v>0</v>
      </c>
      <c r="I233" s="579">
        <f t="shared" si="49"/>
        <v>0</v>
      </c>
      <c r="J233" s="579">
        <f t="shared" si="49"/>
        <v>0</v>
      </c>
      <c r="K233" s="579">
        <f t="shared" si="49"/>
        <v>0</v>
      </c>
      <c r="L233" s="579">
        <f t="shared" si="49"/>
        <v>0</v>
      </c>
      <c r="M233" s="579">
        <f t="shared" si="49"/>
        <v>0</v>
      </c>
      <c r="N233" s="579">
        <f t="shared" si="49"/>
        <v>0</v>
      </c>
      <c r="O233" s="579">
        <f t="shared" si="49"/>
        <v>0</v>
      </c>
      <c r="P233" s="579">
        <f t="shared" si="49"/>
        <v>0</v>
      </c>
      <c r="Q233" s="579">
        <f t="shared" si="49"/>
        <v>0</v>
      </c>
      <c r="R233" s="579">
        <f t="shared" si="49"/>
        <v>0</v>
      </c>
      <c r="S233" s="526"/>
    </row>
    <row r="234" spans="2:19" x14ac:dyDescent="0.25">
      <c r="B234" s="527"/>
      <c r="C234" s="528"/>
      <c r="D234" s="528"/>
      <c r="E234" s="528"/>
      <c r="F234" s="547"/>
      <c r="G234" s="580"/>
      <c r="H234" s="580"/>
      <c r="I234" s="580"/>
      <c r="J234" s="580"/>
      <c r="K234" s="580"/>
      <c r="L234" s="580"/>
      <c r="M234" s="580"/>
      <c r="N234" s="580"/>
      <c r="O234" s="580"/>
      <c r="P234" s="580"/>
      <c r="Q234" s="580"/>
      <c r="R234" s="580"/>
      <c r="S234" s="526"/>
    </row>
    <row r="235" spans="2:19" ht="15.5" x14ac:dyDescent="0.25">
      <c r="B235" s="549"/>
      <c r="C235" s="550"/>
      <c r="D235" s="550"/>
      <c r="E235" s="551"/>
      <c r="F235" s="552"/>
      <c r="G235" s="583"/>
      <c r="H235" s="583"/>
      <c r="I235" s="583"/>
      <c r="J235" s="583"/>
      <c r="K235" s="583"/>
      <c r="L235" s="583"/>
      <c r="M235" s="583"/>
      <c r="N235" s="583"/>
      <c r="O235" s="583"/>
      <c r="P235" s="583"/>
      <c r="Q235" s="583"/>
      <c r="R235" s="583"/>
      <c r="S235" s="526"/>
    </row>
    <row r="236" spans="2:19" ht="14" x14ac:dyDescent="0.25">
      <c r="B236" s="554"/>
      <c r="C236" s="555"/>
      <c r="D236" s="555"/>
      <c r="E236" s="556" t="s">
        <v>18</v>
      </c>
      <c r="F236" s="557"/>
      <c r="G236" s="584">
        <f t="shared" ref="G236:R236" si="50">+IF(G157=0,IF(G76&lt;&gt;0,100%,0),(G76-G157)/G157)</f>
        <v>0</v>
      </c>
      <c r="H236" s="584">
        <f t="shared" si="50"/>
        <v>0</v>
      </c>
      <c r="I236" s="584">
        <f t="shared" si="50"/>
        <v>0</v>
      </c>
      <c r="J236" s="584">
        <f t="shared" si="50"/>
        <v>0</v>
      </c>
      <c r="K236" s="584">
        <f t="shared" si="50"/>
        <v>0</v>
      </c>
      <c r="L236" s="584">
        <f t="shared" si="50"/>
        <v>0</v>
      </c>
      <c r="M236" s="584">
        <f t="shared" si="50"/>
        <v>0</v>
      </c>
      <c r="N236" s="584">
        <f t="shared" si="50"/>
        <v>0</v>
      </c>
      <c r="O236" s="584">
        <f t="shared" si="50"/>
        <v>0</v>
      </c>
      <c r="P236" s="584">
        <f t="shared" si="50"/>
        <v>0</v>
      </c>
      <c r="Q236" s="584">
        <f t="shared" si="50"/>
        <v>0</v>
      </c>
      <c r="R236" s="584">
        <f t="shared" si="50"/>
        <v>0</v>
      </c>
      <c r="S236" s="526"/>
    </row>
    <row r="237" spans="2:19" ht="16" thickBot="1" x14ac:dyDescent="0.3">
      <c r="B237" s="559"/>
      <c r="C237" s="560"/>
      <c r="D237" s="560"/>
      <c r="E237" s="561"/>
      <c r="F237" s="562"/>
      <c r="G237" s="585"/>
      <c r="H237" s="585"/>
      <c r="I237" s="585"/>
      <c r="J237" s="585"/>
      <c r="K237" s="585"/>
      <c r="L237" s="585"/>
      <c r="M237" s="585"/>
      <c r="N237" s="585"/>
      <c r="O237" s="585"/>
      <c r="P237" s="585"/>
      <c r="Q237" s="585"/>
      <c r="R237" s="585"/>
      <c r="S237" s="526"/>
    </row>
    <row r="238" spans="2:19" ht="13" thickTop="1" x14ac:dyDescent="0.25">
      <c r="B238" s="528"/>
      <c r="C238" s="528"/>
      <c r="D238" s="528"/>
      <c r="E238" s="528"/>
      <c r="F238" s="568"/>
      <c r="G238" s="569"/>
      <c r="H238" s="569"/>
      <c r="I238" s="569"/>
      <c r="J238" s="569"/>
      <c r="K238" s="569"/>
      <c r="L238" s="569"/>
      <c r="M238" s="569"/>
      <c r="N238" s="569"/>
      <c r="O238" s="569"/>
      <c r="P238" s="569"/>
      <c r="Q238" s="569"/>
      <c r="R238" s="569"/>
      <c r="S238" s="526"/>
    </row>
    <row r="239" spans="2:19" ht="13" x14ac:dyDescent="0.25">
      <c r="B239" s="528"/>
      <c r="C239" s="528"/>
      <c r="D239" s="528"/>
      <c r="E239" s="528"/>
      <c r="F239" s="568"/>
      <c r="G239" s="569"/>
      <c r="H239" s="569"/>
      <c r="I239" s="569"/>
      <c r="J239" s="569"/>
      <c r="K239" s="569"/>
      <c r="L239" s="569"/>
      <c r="M239" s="569"/>
      <c r="N239" s="569"/>
      <c r="O239" s="569"/>
      <c r="P239" s="569"/>
      <c r="Q239" s="569"/>
      <c r="R239" s="570"/>
      <c r="S239" s="526"/>
    </row>
    <row r="240" spans="2:19" ht="13" x14ac:dyDescent="0.25">
      <c r="B240" s="528"/>
      <c r="C240" s="528"/>
      <c r="D240" s="528"/>
      <c r="E240" s="528"/>
      <c r="F240" s="568"/>
      <c r="G240" s="569"/>
      <c r="H240" s="569"/>
      <c r="I240" s="569"/>
      <c r="J240" s="569"/>
      <c r="K240" s="569"/>
      <c r="L240" s="569"/>
      <c r="M240" s="569"/>
      <c r="N240" s="569"/>
      <c r="O240" s="569"/>
      <c r="P240" s="569"/>
      <c r="Q240" s="569"/>
      <c r="R240" s="570"/>
      <c r="S240" s="526"/>
    </row>
    <row r="241" spans="2:19" ht="13" x14ac:dyDescent="0.25">
      <c r="B241" s="528"/>
      <c r="C241" s="528"/>
      <c r="D241" s="528"/>
      <c r="E241" s="528"/>
      <c r="F241" s="568"/>
      <c r="G241" s="569"/>
      <c r="H241" s="569"/>
      <c r="I241" s="569"/>
      <c r="J241" s="569"/>
      <c r="K241" s="569"/>
      <c r="L241" s="569"/>
      <c r="M241" s="569"/>
      <c r="N241" s="569"/>
      <c r="O241" s="569"/>
      <c r="P241" s="569"/>
      <c r="Q241" s="569"/>
      <c r="R241" s="570"/>
      <c r="S241" s="526"/>
    </row>
  </sheetData>
  <sheetProtection algorithmName="SHA-512" hashValue="PUSkWb1wuooeOZR9R5j6O0clXEC56/pX5qdc/wiMPefHSrzBOZsxKJhHqZUE77zvmTTgftEW5u8Bub4GL8Nxrg==" saltValue="NuHcjkjPF9UVUlfuey2/aQ==" spinCount="100000" sheet="1" objects="1" scenarios="1" pivotTables="0"/>
  <mergeCells count="100">
    <mergeCell ref="C17:E19"/>
    <mergeCell ref="F17:F19"/>
    <mergeCell ref="B28:E29"/>
    <mergeCell ref="F28:F29"/>
    <mergeCell ref="B8:E9"/>
    <mergeCell ref="F8:F9"/>
    <mergeCell ref="G41:K42"/>
    <mergeCell ref="L41:P42"/>
    <mergeCell ref="R8:R9"/>
    <mergeCell ref="G10:J10"/>
    <mergeCell ref="L10:O10"/>
    <mergeCell ref="G8:K9"/>
    <mergeCell ref="L8:P9"/>
    <mergeCell ref="Q8:Q9"/>
    <mergeCell ref="C52:E53"/>
    <mergeCell ref="F52:F53"/>
    <mergeCell ref="B31:E32"/>
    <mergeCell ref="F31:F32"/>
    <mergeCell ref="B41:E42"/>
    <mergeCell ref="F41:F42"/>
    <mergeCell ref="R89:R90"/>
    <mergeCell ref="B68:E69"/>
    <mergeCell ref="F68:F69"/>
    <mergeCell ref="B3:R3"/>
    <mergeCell ref="B1:R1"/>
    <mergeCell ref="B84:R84"/>
    <mergeCell ref="C54:E56"/>
    <mergeCell ref="F54:F56"/>
    <mergeCell ref="C57:E58"/>
    <mergeCell ref="F57:F58"/>
    <mergeCell ref="C60:E61"/>
    <mergeCell ref="F60:F61"/>
    <mergeCell ref="Q41:Q42"/>
    <mergeCell ref="R41:R42"/>
    <mergeCell ref="G43:J43"/>
    <mergeCell ref="L43:O43"/>
    <mergeCell ref="B89:E90"/>
    <mergeCell ref="F89:F90"/>
    <mergeCell ref="G89:K90"/>
    <mergeCell ref="L89:P90"/>
    <mergeCell ref="Q89:Q90"/>
    <mergeCell ref="G91:J91"/>
    <mergeCell ref="L91:O91"/>
    <mergeCell ref="C98:E100"/>
    <mergeCell ref="F98:F100"/>
    <mergeCell ref="B109:E110"/>
    <mergeCell ref="F109:F110"/>
    <mergeCell ref="B112:E113"/>
    <mergeCell ref="F112:F113"/>
    <mergeCell ref="B122:E123"/>
    <mergeCell ref="F122:F123"/>
    <mergeCell ref="G122:K123"/>
    <mergeCell ref="Q122:Q123"/>
    <mergeCell ref="R122:R123"/>
    <mergeCell ref="G124:J124"/>
    <mergeCell ref="L124:O124"/>
    <mergeCell ref="C133:E134"/>
    <mergeCell ref="F133:F134"/>
    <mergeCell ref="L122:P123"/>
    <mergeCell ref="C135:E137"/>
    <mergeCell ref="F135:F137"/>
    <mergeCell ref="C138:E139"/>
    <mergeCell ref="F138:F139"/>
    <mergeCell ref="C141:E142"/>
    <mergeCell ref="F141:F142"/>
    <mergeCell ref="B149:E150"/>
    <mergeCell ref="F149:F150"/>
    <mergeCell ref="B165:R165"/>
    <mergeCell ref="B168:E169"/>
    <mergeCell ref="F168:F169"/>
    <mergeCell ref="G168:K169"/>
    <mergeCell ref="L168:P169"/>
    <mergeCell ref="Q168:Q169"/>
    <mergeCell ref="R168:R169"/>
    <mergeCell ref="G170:J170"/>
    <mergeCell ref="L170:O170"/>
    <mergeCell ref="C177:E179"/>
    <mergeCell ref="F177:F179"/>
    <mergeCell ref="B188:E189"/>
    <mergeCell ref="F188:F189"/>
    <mergeCell ref="B191:E192"/>
    <mergeCell ref="F191:F192"/>
    <mergeCell ref="B201:E202"/>
    <mergeCell ref="F201:F202"/>
    <mergeCell ref="G201:K202"/>
    <mergeCell ref="Q201:Q202"/>
    <mergeCell ref="R201:R202"/>
    <mergeCell ref="G203:J203"/>
    <mergeCell ref="L203:O203"/>
    <mergeCell ref="C212:E213"/>
    <mergeCell ref="F212:F213"/>
    <mergeCell ref="L201:P202"/>
    <mergeCell ref="B228:E229"/>
    <mergeCell ref="F228:F229"/>
    <mergeCell ref="C214:E216"/>
    <mergeCell ref="F214:F216"/>
    <mergeCell ref="C217:E218"/>
    <mergeCell ref="F217:F218"/>
    <mergeCell ref="C220:E221"/>
    <mergeCell ref="F220:F221"/>
  </mergeCells>
  <pageMargins left="0.70866141732283472" right="0.70866141732283472" top="0.74803149606299213" bottom="0.74803149606299213" header="0.31496062992125984" footer="0.31496062992125984"/>
  <pageSetup paperSize="8" scale="54" orientation="landscape" r:id="rId1"/>
  <colBreaks count="1" manualBreakCount="1">
    <brk id="18" max="1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S876"/>
  <sheetViews>
    <sheetView zoomScaleNormal="100" workbookViewId="0">
      <selection activeCell="E26" sqref="E26"/>
    </sheetView>
  </sheetViews>
  <sheetFormatPr defaultColWidth="9.1796875" defaultRowHeight="12.5" x14ac:dyDescent="0.25"/>
  <cols>
    <col min="1" max="1" width="48" style="165" customWidth="1"/>
    <col min="2" max="4" width="9.1796875" style="165"/>
    <col min="5" max="5" width="12.453125" style="165" customWidth="1"/>
    <col min="6" max="35" width="9.1796875" style="165"/>
    <col min="36" max="36" width="13.54296875" style="165" customWidth="1"/>
    <col min="37" max="16384" width="9.1796875" style="165"/>
  </cols>
  <sheetData>
    <row r="1" spans="1:19" s="160" customFormat="1" ht="20.5" customHeight="1" thickBot="1" x14ac:dyDescent="0.3">
      <c r="A1" s="810" t="s">
        <v>284</v>
      </c>
      <c r="B1" s="811"/>
      <c r="C1" s="811"/>
      <c r="D1" s="811"/>
      <c r="E1" s="811"/>
      <c r="F1" s="811"/>
      <c r="G1" s="811"/>
      <c r="H1" s="811"/>
      <c r="I1" s="811"/>
      <c r="J1" s="811"/>
      <c r="K1" s="811"/>
      <c r="L1" s="811"/>
      <c r="M1" s="811"/>
      <c r="N1" s="811"/>
      <c r="O1" s="811"/>
      <c r="P1" s="812"/>
    </row>
    <row r="2" spans="1:19" s="160" customFormat="1" ht="13" thickBot="1" x14ac:dyDescent="0.3"/>
    <row r="3" spans="1:19" s="160" customFormat="1" ht="13" thickBot="1" x14ac:dyDescent="0.3">
      <c r="A3" s="161" t="s">
        <v>207</v>
      </c>
      <c r="D3" s="162">
        <f>TITELBLAD!E17</f>
        <v>2022</v>
      </c>
      <c r="E3" s="163"/>
      <c r="F3" s="163"/>
      <c r="G3" s="163"/>
      <c r="H3" s="163"/>
      <c r="I3" s="163"/>
      <c r="J3" s="163"/>
      <c r="K3" s="163"/>
      <c r="L3" s="163"/>
      <c r="M3" s="163"/>
      <c r="N3" s="163"/>
      <c r="O3" s="163"/>
      <c r="P3" s="163"/>
    </row>
    <row r="4" spans="1:19" s="160" customFormat="1" x14ac:dyDescent="0.25">
      <c r="E4" s="163"/>
      <c r="F4" s="163"/>
      <c r="G4" s="163"/>
      <c r="H4" s="163"/>
      <c r="I4" s="163"/>
      <c r="J4" s="163"/>
      <c r="K4" s="163"/>
      <c r="L4" s="163"/>
      <c r="M4" s="163"/>
      <c r="N4" s="163"/>
      <c r="O4" s="163"/>
      <c r="P4" s="163"/>
    </row>
    <row r="5" spans="1:19" s="160" customFormat="1" x14ac:dyDescent="0.25"/>
    <row r="6" spans="1:19" s="160" customFormat="1" ht="13" thickBot="1" x14ac:dyDescent="0.3">
      <c r="A6" s="164" t="s">
        <v>57</v>
      </c>
    </row>
    <row r="7" spans="1:19" ht="13.5" thickBot="1" x14ac:dyDescent="0.3">
      <c r="A7" s="813" t="str">
        <f>TITELBLAD!C7</f>
        <v>NAAM DNB</v>
      </c>
      <c r="B7" s="814"/>
      <c r="C7" s="814"/>
      <c r="D7" s="815"/>
      <c r="E7" s="160"/>
      <c r="F7" s="160"/>
      <c r="G7" s="160"/>
      <c r="H7" s="160"/>
      <c r="I7" s="160"/>
      <c r="J7" s="160"/>
      <c r="K7" s="160"/>
      <c r="L7" s="160"/>
      <c r="M7" s="160"/>
      <c r="N7" s="160"/>
      <c r="O7" s="160"/>
      <c r="P7" s="160"/>
      <c r="Q7" s="160"/>
      <c r="R7" s="160"/>
      <c r="S7" s="160"/>
    </row>
    <row r="8" spans="1:19" s="160" customFormat="1" x14ac:dyDescent="0.25"/>
    <row r="9" spans="1:19" s="160" customFormat="1" ht="13" thickBot="1" x14ac:dyDescent="0.3">
      <c r="A9" s="164" t="s">
        <v>282</v>
      </c>
    </row>
    <row r="10" spans="1:19" ht="13.5" thickBot="1" x14ac:dyDescent="0.3">
      <c r="A10" s="813" t="str">
        <f>TITELBLAD!C10</f>
        <v>elektriciteit</v>
      </c>
      <c r="B10" s="814"/>
      <c r="C10" s="814"/>
      <c r="D10" s="815"/>
      <c r="E10" s="160"/>
      <c r="F10" s="160"/>
      <c r="G10" s="160"/>
      <c r="H10" s="160"/>
      <c r="I10" s="160"/>
      <c r="J10" s="160"/>
      <c r="K10" s="160"/>
      <c r="L10" s="160"/>
      <c r="M10" s="160"/>
      <c r="N10" s="160"/>
      <c r="O10" s="160"/>
      <c r="P10" s="160"/>
      <c r="Q10" s="160"/>
      <c r="R10" s="160"/>
      <c r="S10" s="160"/>
    </row>
    <row r="11" spans="1:19" s="160" customFormat="1" x14ac:dyDescent="0.25"/>
    <row r="12" spans="1:19" s="160" customFormat="1" ht="13" x14ac:dyDescent="0.25">
      <c r="A12" s="166" t="s">
        <v>77</v>
      </c>
    </row>
    <row r="13" spans="1:19" s="160" customFormat="1" ht="53.5" customHeight="1" x14ac:dyDescent="0.25">
      <c r="A13" s="821" t="s">
        <v>285</v>
      </c>
      <c r="B13" s="821"/>
      <c r="C13" s="821"/>
      <c r="D13" s="821"/>
      <c r="E13" s="821"/>
      <c r="F13" s="821"/>
      <c r="G13" s="821"/>
      <c r="H13" s="821"/>
    </row>
    <row r="14" spans="1:19" s="160" customFormat="1" x14ac:dyDescent="0.25">
      <c r="H14" s="167"/>
    </row>
    <row r="15" spans="1:19" s="160" customFormat="1" ht="13" x14ac:dyDescent="0.25">
      <c r="A15" s="166" t="s">
        <v>209</v>
      </c>
      <c r="H15" s="167"/>
      <c r="I15" s="167"/>
      <c r="J15" s="167"/>
    </row>
    <row r="16" spans="1:19" s="160" customFormat="1" ht="13" thickBot="1" x14ac:dyDescent="0.3"/>
    <row r="17" spans="1:4" s="160" customFormat="1" ht="13.5" thickBot="1" x14ac:dyDescent="0.3">
      <c r="A17" s="41" t="s">
        <v>5</v>
      </c>
      <c r="B17" s="822">
        <f>+D3</f>
        <v>2022</v>
      </c>
      <c r="C17" s="823"/>
      <c r="D17" s="824"/>
    </row>
    <row r="18" spans="1:4" s="160" customFormat="1" ht="16.5" customHeight="1" x14ac:dyDescent="0.25">
      <c r="A18" s="40" t="s">
        <v>71</v>
      </c>
      <c r="B18" s="819">
        <f>'T4'!C6</f>
        <v>0</v>
      </c>
      <c r="C18" s="819"/>
      <c r="D18" s="820"/>
    </row>
    <row r="19" spans="1:4" s="169" customFormat="1" ht="14.5" customHeight="1" x14ac:dyDescent="0.25">
      <c r="A19" s="35" t="s">
        <v>166</v>
      </c>
      <c r="B19" s="825">
        <v>1</v>
      </c>
      <c r="C19" s="825"/>
      <c r="D19" s="826"/>
    </row>
    <row r="20" spans="1:4" s="160" customFormat="1" ht="16.5" customHeight="1" x14ac:dyDescent="0.25">
      <c r="A20" s="36" t="s">
        <v>318</v>
      </c>
      <c r="B20" s="816">
        <f>IF(A10="elektriciteit",T5A!C3,IF(A10="gas",T5B!C3,"FALSE"))</f>
        <v>0</v>
      </c>
      <c r="C20" s="817"/>
      <c r="D20" s="818"/>
    </row>
    <row r="21" spans="1:4" s="169" customFormat="1" ht="14.5" customHeight="1" x14ac:dyDescent="0.25">
      <c r="A21" s="35" t="s">
        <v>166</v>
      </c>
      <c r="B21" s="825">
        <v>1</v>
      </c>
      <c r="C21" s="825"/>
      <c r="D21" s="826"/>
    </row>
    <row r="22" spans="1:4" s="169" customFormat="1" ht="16.5" customHeight="1" x14ac:dyDescent="0.25">
      <c r="A22" s="168"/>
      <c r="B22" s="596"/>
      <c r="C22" s="596"/>
      <c r="D22" s="597"/>
    </row>
    <row r="23" spans="1:4" s="160" customFormat="1" ht="16.5" customHeight="1" x14ac:dyDescent="0.25">
      <c r="A23" s="37" t="s">
        <v>156</v>
      </c>
      <c r="B23" s="816">
        <f>+'T8'!D136</f>
        <v>0</v>
      </c>
      <c r="C23" s="817"/>
      <c r="D23" s="818"/>
    </row>
    <row r="24" spans="1:4" s="160" customFormat="1" ht="16.5" customHeight="1" x14ac:dyDescent="0.25">
      <c r="A24" s="170" t="s">
        <v>172</v>
      </c>
      <c r="B24" s="832">
        <v>0</v>
      </c>
      <c r="C24" s="832"/>
      <c r="D24" s="833"/>
    </row>
    <row r="25" spans="1:4" s="169" customFormat="1" ht="14.5" customHeight="1" x14ac:dyDescent="0.25">
      <c r="A25" s="35" t="s">
        <v>166</v>
      </c>
      <c r="B25" s="825">
        <v>1</v>
      </c>
      <c r="C25" s="825"/>
      <c r="D25" s="826"/>
    </row>
    <row r="26" spans="1:4" s="160" customFormat="1" ht="16.5" customHeight="1" x14ac:dyDescent="0.25">
      <c r="A26" s="37" t="s">
        <v>157</v>
      </c>
      <c r="B26" s="816">
        <f>-'T9'!D83</f>
        <v>0</v>
      </c>
      <c r="C26" s="817"/>
      <c r="D26" s="818"/>
    </row>
    <row r="27" spans="1:4" s="169" customFormat="1" ht="14.5" customHeight="1" x14ac:dyDescent="0.25">
      <c r="A27" s="35" t="s">
        <v>166</v>
      </c>
      <c r="B27" s="825">
        <v>1</v>
      </c>
      <c r="C27" s="825"/>
      <c r="D27" s="826"/>
    </row>
    <row r="28" spans="1:4" s="160" customFormat="1" ht="16.5" customHeight="1" x14ac:dyDescent="0.25">
      <c r="A28" s="36"/>
      <c r="B28" s="816"/>
      <c r="C28" s="817"/>
      <c r="D28" s="818"/>
    </row>
    <row r="29" spans="1:4" s="169" customFormat="1" ht="16.5" customHeight="1" x14ac:dyDescent="0.25">
      <c r="A29" s="38" t="s">
        <v>283</v>
      </c>
      <c r="B29" s="829">
        <f>+'T7'!E3</f>
        <v>0</v>
      </c>
      <c r="C29" s="830"/>
      <c r="D29" s="831"/>
    </row>
    <row r="30" spans="1:4" s="169" customFormat="1" ht="14.5" customHeight="1" x14ac:dyDescent="0.25">
      <c r="A30" s="35" t="s">
        <v>166</v>
      </c>
      <c r="B30" s="825">
        <v>1</v>
      </c>
      <c r="C30" s="825"/>
      <c r="D30" s="826"/>
    </row>
    <row r="31" spans="1:4" s="160" customFormat="1" ht="16.5" customHeight="1" x14ac:dyDescent="0.25">
      <c r="A31" s="36"/>
      <c r="B31" s="816"/>
      <c r="C31" s="817"/>
      <c r="D31" s="818"/>
    </row>
    <row r="32" spans="1:4" s="169" customFormat="1" ht="16.5" customHeight="1" x14ac:dyDescent="0.25">
      <c r="A32" s="38" t="s">
        <v>8</v>
      </c>
      <c r="B32" s="829">
        <f>+'T6'!C11</f>
        <v>0</v>
      </c>
      <c r="C32" s="830"/>
      <c r="D32" s="831"/>
    </row>
    <row r="33" spans="1:4" s="169" customFormat="1" ht="14.5" customHeight="1" thickBot="1" x14ac:dyDescent="0.3">
      <c r="A33" s="39" t="s">
        <v>166</v>
      </c>
      <c r="B33" s="827">
        <v>1</v>
      </c>
      <c r="C33" s="827"/>
      <c r="D33" s="828"/>
    </row>
    <row r="34" spans="1:4" s="160" customFormat="1" x14ac:dyDescent="0.25"/>
    <row r="35" spans="1:4" s="160" customFormat="1" x14ac:dyDescent="0.25"/>
    <row r="36" spans="1:4" s="160" customFormat="1" x14ac:dyDescent="0.25"/>
    <row r="37" spans="1:4" s="160" customFormat="1" x14ac:dyDescent="0.25"/>
    <row r="38" spans="1:4" s="160" customFormat="1" x14ac:dyDescent="0.25"/>
    <row r="39" spans="1:4" s="160" customFormat="1" x14ac:dyDescent="0.25"/>
    <row r="40" spans="1:4" s="160" customFormat="1" x14ac:dyDescent="0.25"/>
    <row r="41" spans="1:4" s="160" customFormat="1" x14ac:dyDescent="0.25"/>
    <row r="42" spans="1:4" s="160" customFormat="1" x14ac:dyDescent="0.25"/>
    <row r="43" spans="1:4" s="160" customFormat="1" x14ac:dyDescent="0.25"/>
    <row r="44" spans="1:4" s="160" customFormat="1" x14ac:dyDescent="0.25"/>
    <row r="45" spans="1:4" s="160" customFormat="1" x14ac:dyDescent="0.25"/>
    <row r="46" spans="1:4" s="160" customFormat="1" x14ac:dyDescent="0.25"/>
    <row r="47" spans="1:4" s="160" customFormat="1" x14ac:dyDescent="0.25"/>
    <row r="48" spans="1:4" s="160" customFormat="1" x14ac:dyDescent="0.25"/>
    <row r="49" s="160" customFormat="1" x14ac:dyDescent="0.25"/>
    <row r="50" s="160" customFormat="1" x14ac:dyDescent="0.25"/>
    <row r="51" s="160" customFormat="1" x14ac:dyDescent="0.25"/>
    <row r="52" s="160" customFormat="1" x14ac:dyDescent="0.25"/>
    <row r="53" s="160" customFormat="1" x14ac:dyDescent="0.25"/>
    <row r="54" s="160" customFormat="1" x14ac:dyDescent="0.25"/>
    <row r="55" s="160" customFormat="1" x14ac:dyDescent="0.25"/>
    <row r="56" s="160" customFormat="1" x14ac:dyDescent="0.25"/>
    <row r="57" s="160" customFormat="1" x14ac:dyDescent="0.25"/>
    <row r="58" s="160" customFormat="1" x14ac:dyDescent="0.25"/>
    <row r="59" s="160" customFormat="1" x14ac:dyDescent="0.25"/>
    <row r="60" s="160" customFormat="1" x14ac:dyDescent="0.25"/>
    <row r="61" s="160" customFormat="1" x14ac:dyDescent="0.25"/>
    <row r="62" s="160" customFormat="1" x14ac:dyDescent="0.25"/>
    <row r="63" s="160" customFormat="1" x14ac:dyDescent="0.25"/>
    <row r="64" s="160" customFormat="1" x14ac:dyDescent="0.25"/>
    <row r="65" s="160" customFormat="1" x14ac:dyDescent="0.25"/>
    <row r="66" s="160" customFormat="1" x14ac:dyDescent="0.25"/>
    <row r="67" s="160" customFormat="1" x14ac:dyDescent="0.25"/>
    <row r="68" s="160" customFormat="1" x14ac:dyDescent="0.25"/>
    <row r="69" s="160" customFormat="1" x14ac:dyDescent="0.25"/>
    <row r="70" s="160" customFormat="1" x14ac:dyDescent="0.25"/>
    <row r="71" s="160" customFormat="1" x14ac:dyDescent="0.25"/>
    <row r="72" s="160" customFormat="1" x14ac:dyDescent="0.25"/>
    <row r="73" s="160" customFormat="1" x14ac:dyDescent="0.25"/>
    <row r="74" s="160" customFormat="1" x14ac:dyDescent="0.25"/>
    <row r="75" s="160" customFormat="1" x14ac:dyDescent="0.25"/>
    <row r="76" s="160" customFormat="1" x14ac:dyDescent="0.25"/>
    <row r="77" s="160" customFormat="1" x14ac:dyDescent="0.25"/>
    <row r="78" s="160" customFormat="1" x14ac:dyDescent="0.25"/>
    <row r="79" s="160" customFormat="1" x14ac:dyDescent="0.25"/>
    <row r="80" s="160" customFormat="1" x14ac:dyDescent="0.25"/>
    <row r="81" s="160" customFormat="1" x14ac:dyDescent="0.25"/>
    <row r="82" s="160" customFormat="1" x14ac:dyDescent="0.25"/>
    <row r="83" s="160" customFormat="1" x14ac:dyDescent="0.25"/>
    <row r="84" s="160" customFormat="1" x14ac:dyDescent="0.25"/>
    <row r="85" s="160" customFormat="1" x14ac:dyDescent="0.25"/>
    <row r="86" s="160" customFormat="1" x14ac:dyDescent="0.25"/>
    <row r="87" s="160" customFormat="1" x14ac:dyDescent="0.25"/>
    <row r="88" s="160" customFormat="1" x14ac:dyDescent="0.25"/>
    <row r="89" s="160" customFormat="1" x14ac:dyDescent="0.25"/>
    <row r="90" s="160" customFormat="1" x14ac:dyDescent="0.25"/>
    <row r="91" s="160" customFormat="1" x14ac:dyDescent="0.25"/>
    <row r="92" s="160" customFormat="1" x14ac:dyDescent="0.25"/>
    <row r="93" s="160" customFormat="1" x14ac:dyDescent="0.25"/>
    <row r="94" s="160" customFormat="1" x14ac:dyDescent="0.25"/>
    <row r="95" s="160" customFormat="1" x14ac:dyDescent="0.25"/>
    <row r="96" s="160" customFormat="1" x14ac:dyDescent="0.25"/>
    <row r="97" s="160" customFormat="1" x14ac:dyDescent="0.25"/>
    <row r="98" s="160" customFormat="1" x14ac:dyDescent="0.25"/>
    <row r="99" s="160" customFormat="1" x14ac:dyDescent="0.25"/>
    <row r="100" s="160" customFormat="1" x14ac:dyDescent="0.25"/>
    <row r="101" s="160" customFormat="1" x14ac:dyDescent="0.25"/>
    <row r="102" s="160" customFormat="1" x14ac:dyDescent="0.25"/>
    <row r="103" s="160" customFormat="1" x14ac:dyDescent="0.25"/>
    <row r="104" s="160" customFormat="1" x14ac:dyDescent="0.25"/>
    <row r="105" s="160" customFormat="1" x14ac:dyDescent="0.25"/>
    <row r="106" s="160" customFormat="1" x14ac:dyDescent="0.25"/>
    <row r="107" s="160" customFormat="1" x14ac:dyDescent="0.25"/>
    <row r="108" s="160" customFormat="1" x14ac:dyDescent="0.25"/>
    <row r="109" s="160" customFormat="1" x14ac:dyDescent="0.25"/>
    <row r="110" s="160" customFormat="1" x14ac:dyDescent="0.25"/>
    <row r="111" s="160" customFormat="1" x14ac:dyDescent="0.25"/>
    <row r="112" s="160" customFormat="1" x14ac:dyDescent="0.25"/>
    <row r="113" s="160" customFormat="1" x14ac:dyDescent="0.25"/>
    <row r="114" s="160" customFormat="1" x14ac:dyDescent="0.25"/>
    <row r="115" s="160" customFormat="1" x14ac:dyDescent="0.25"/>
    <row r="116" s="160" customFormat="1" x14ac:dyDescent="0.25"/>
    <row r="117" s="160" customFormat="1" x14ac:dyDescent="0.25"/>
    <row r="118" s="160" customFormat="1" x14ac:dyDescent="0.25"/>
    <row r="119" s="160" customFormat="1" x14ac:dyDescent="0.25"/>
    <row r="120" s="160" customFormat="1" x14ac:dyDescent="0.25"/>
    <row r="121" s="160" customFormat="1" x14ac:dyDescent="0.25"/>
    <row r="122" s="160" customFormat="1" x14ac:dyDescent="0.25"/>
    <row r="123" s="160" customFormat="1" x14ac:dyDescent="0.25"/>
    <row r="124" s="160" customFormat="1" x14ac:dyDescent="0.25"/>
    <row r="125" s="160" customFormat="1" x14ac:dyDescent="0.25"/>
    <row r="126" s="160" customFormat="1" x14ac:dyDescent="0.25"/>
    <row r="127" s="160" customFormat="1" x14ac:dyDescent="0.25"/>
    <row r="128" s="160" customFormat="1" x14ac:dyDescent="0.25"/>
    <row r="129" s="160" customFormat="1" x14ac:dyDescent="0.25"/>
    <row r="130" s="160" customFormat="1" x14ac:dyDescent="0.25"/>
    <row r="131" s="160" customFormat="1" x14ac:dyDescent="0.25"/>
    <row r="132" s="160" customFormat="1" x14ac:dyDescent="0.25"/>
    <row r="133" s="160" customFormat="1" x14ac:dyDescent="0.25"/>
    <row r="134" s="160" customFormat="1" x14ac:dyDescent="0.25"/>
    <row r="135" s="160" customFormat="1" x14ac:dyDescent="0.25"/>
    <row r="136" s="160" customFormat="1" x14ac:dyDescent="0.25"/>
    <row r="137" s="160" customFormat="1" x14ac:dyDescent="0.25"/>
    <row r="138" s="160" customFormat="1" x14ac:dyDescent="0.25"/>
    <row r="139" s="160" customFormat="1" x14ac:dyDescent="0.25"/>
    <row r="140" s="160" customFormat="1" x14ac:dyDescent="0.25"/>
    <row r="141" s="160" customFormat="1" x14ac:dyDescent="0.25"/>
    <row r="142" s="160" customFormat="1" x14ac:dyDescent="0.25"/>
    <row r="143" s="160" customFormat="1" x14ac:dyDescent="0.25"/>
    <row r="144" s="160" customFormat="1" x14ac:dyDescent="0.25"/>
    <row r="145" s="160" customFormat="1" x14ac:dyDescent="0.25"/>
    <row r="146" s="160" customFormat="1" x14ac:dyDescent="0.25"/>
    <row r="147" s="160" customFormat="1" x14ac:dyDescent="0.25"/>
    <row r="148" s="160" customFormat="1" x14ac:dyDescent="0.25"/>
    <row r="149" s="160" customFormat="1" x14ac:dyDescent="0.25"/>
    <row r="150" s="160" customFormat="1" x14ac:dyDescent="0.25"/>
    <row r="151" s="160" customFormat="1" x14ac:dyDescent="0.25"/>
    <row r="152" s="160" customFormat="1" x14ac:dyDescent="0.25"/>
    <row r="153" s="160" customFormat="1" x14ac:dyDescent="0.25"/>
    <row r="154" s="160" customFormat="1" x14ac:dyDescent="0.25"/>
    <row r="155" s="160" customFormat="1" x14ac:dyDescent="0.25"/>
    <row r="156" s="160" customFormat="1" x14ac:dyDescent="0.25"/>
    <row r="157" s="160" customFormat="1" x14ac:dyDescent="0.25"/>
    <row r="158" s="160" customFormat="1" x14ac:dyDescent="0.25"/>
    <row r="159" s="160" customFormat="1" x14ac:dyDescent="0.25"/>
    <row r="160" s="160" customFormat="1" x14ac:dyDescent="0.25"/>
    <row r="161" s="160" customFormat="1" x14ac:dyDescent="0.25"/>
    <row r="162" s="160" customFormat="1" x14ac:dyDescent="0.25"/>
    <row r="163" s="160" customFormat="1" x14ac:dyDescent="0.25"/>
    <row r="164" s="160" customFormat="1" x14ac:dyDescent="0.25"/>
    <row r="165" s="160" customFormat="1" x14ac:dyDescent="0.25"/>
    <row r="166" s="160" customFormat="1" x14ac:dyDescent="0.25"/>
    <row r="167" s="160" customFormat="1" x14ac:dyDescent="0.25"/>
    <row r="168" s="160" customFormat="1" x14ac:dyDescent="0.25"/>
    <row r="169" s="160" customFormat="1" x14ac:dyDescent="0.25"/>
    <row r="170" s="160" customFormat="1" x14ac:dyDescent="0.25"/>
    <row r="171" s="160" customFormat="1" x14ac:dyDescent="0.25"/>
    <row r="172" s="160" customFormat="1" x14ac:dyDescent="0.25"/>
    <row r="173" s="160" customFormat="1" x14ac:dyDescent="0.25"/>
    <row r="174" s="160" customFormat="1" x14ac:dyDescent="0.25"/>
    <row r="175" s="160" customFormat="1" x14ac:dyDescent="0.25"/>
    <row r="176" s="160" customFormat="1" x14ac:dyDescent="0.25"/>
    <row r="177" s="160" customFormat="1" x14ac:dyDescent="0.25"/>
    <row r="178" s="160" customFormat="1" x14ac:dyDescent="0.25"/>
    <row r="179" s="160" customFormat="1" x14ac:dyDescent="0.25"/>
    <row r="180" s="160" customFormat="1" x14ac:dyDescent="0.25"/>
    <row r="181" s="160" customFormat="1" x14ac:dyDescent="0.25"/>
    <row r="182" s="160" customFormat="1" x14ac:dyDescent="0.25"/>
    <row r="183" s="160" customFormat="1" x14ac:dyDescent="0.25"/>
    <row r="184" s="160" customFormat="1" x14ac:dyDescent="0.25"/>
    <row r="185" s="160" customFormat="1" x14ac:dyDescent="0.25"/>
    <row r="186" s="160" customFormat="1" x14ac:dyDescent="0.25"/>
    <row r="187" s="160" customFormat="1" x14ac:dyDescent="0.25"/>
    <row r="188" s="160" customFormat="1" x14ac:dyDescent="0.25"/>
    <row r="189" s="160" customFormat="1" x14ac:dyDescent="0.25"/>
    <row r="190" s="160" customFormat="1" x14ac:dyDescent="0.25"/>
    <row r="191" s="160" customFormat="1" x14ac:dyDescent="0.25"/>
    <row r="192" s="160" customFormat="1" x14ac:dyDescent="0.25"/>
    <row r="193" s="160" customFormat="1" x14ac:dyDescent="0.25"/>
    <row r="194" s="160" customFormat="1" x14ac:dyDescent="0.25"/>
    <row r="195" s="160" customFormat="1" x14ac:dyDescent="0.25"/>
    <row r="196" s="160" customFormat="1" x14ac:dyDescent="0.25"/>
    <row r="197" s="160" customFormat="1" x14ac:dyDescent="0.25"/>
    <row r="198" s="160" customFormat="1" x14ac:dyDescent="0.25"/>
    <row r="199" s="160" customFormat="1" x14ac:dyDescent="0.25"/>
    <row r="200" s="160" customFormat="1" x14ac:dyDescent="0.25"/>
    <row r="201" s="160" customFormat="1" x14ac:dyDescent="0.25"/>
    <row r="202" s="160" customFormat="1" x14ac:dyDescent="0.25"/>
    <row r="203" s="160" customFormat="1" x14ac:dyDescent="0.25"/>
    <row r="204" s="160" customFormat="1" x14ac:dyDescent="0.25"/>
    <row r="205" s="160" customFormat="1" x14ac:dyDescent="0.25"/>
    <row r="206" s="160" customFormat="1" x14ac:dyDescent="0.25"/>
    <row r="207" s="160" customFormat="1" x14ac:dyDescent="0.25"/>
    <row r="208" s="160" customFormat="1" x14ac:dyDescent="0.25"/>
    <row r="209" s="160" customFormat="1" x14ac:dyDescent="0.25"/>
    <row r="210" s="160" customFormat="1" x14ac:dyDescent="0.25"/>
    <row r="211" s="160" customFormat="1" x14ac:dyDescent="0.25"/>
    <row r="212" s="160" customFormat="1" x14ac:dyDescent="0.25"/>
    <row r="213" s="160" customFormat="1" x14ac:dyDescent="0.25"/>
    <row r="214" s="160" customFormat="1" x14ac:dyDescent="0.25"/>
    <row r="215" s="160" customFormat="1" x14ac:dyDescent="0.25"/>
    <row r="216" s="160" customFormat="1" x14ac:dyDescent="0.25"/>
    <row r="217" s="160" customFormat="1" x14ac:dyDescent="0.25"/>
    <row r="218" s="160" customFormat="1" x14ac:dyDescent="0.25"/>
    <row r="219" s="160" customFormat="1" x14ac:dyDescent="0.25"/>
    <row r="220" s="160" customFormat="1" x14ac:dyDescent="0.25"/>
    <row r="221" s="160" customFormat="1" x14ac:dyDescent="0.25"/>
    <row r="222" s="160" customFormat="1" x14ac:dyDescent="0.25"/>
    <row r="223" s="160" customFormat="1" x14ac:dyDescent="0.25"/>
    <row r="224" s="160" customFormat="1" x14ac:dyDescent="0.25"/>
    <row r="225" s="160" customFormat="1" x14ac:dyDescent="0.25"/>
    <row r="226" s="160" customFormat="1" x14ac:dyDescent="0.25"/>
    <row r="227" s="160" customFormat="1" x14ac:dyDescent="0.25"/>
    <row r="228" s="160" customFormat="1" x14ac:dyDescent="0.25"/>
    <row r="229" s="160" customFormat="1" x14ac:dyDescent="0.25"/>
    <row r="230" s="160" customFormat="1" x14ac:dyDescent="0.25"/>
    <row r="231" s="160" customFormat="1" x14ac:dyDescent="0.25"/>
    <row r="232" s="160" customFormat="1" x14ac:dyDescent="0.25"/>
    <row r="233" s="160" customFormat="1" x14ac:dyDescent="0.25"/>
    <row r="234" s="160" customFormat="1" x14ac:dyDescent="0.25"/>
    <row r="235" s="160" customFormat="1" x14ac:dyDescent="0.25"/>
    <row r="236" s="160" customFormat="1" x14ac:dyDescent="0.25"/>
    <row r="237" s="160" customFormat="1" x14ac:dyDescent="0.25"/>
    <row r="238" s="160" customFormat="1" x14ac:dyDescent="0.25"/>
    <row r="239" s="160" customFormat="1" x14ac:dyDescent="0.25"/>
    <row r="240" s="160" customFormat="1" x14ac:dyDescent="0.25"/>
    <row r="241" s="160" customFormat="1" x14ac:dyDescent="0.25"/>
    <row r="242" s="160" customFormat="1" x14ac:dyDescent="0.25"/>
    <row r="243" s="160" customFormat="1" x14ac:dyDescent="0.25"/>
    <row r="244" s="160" customFormat="1" x14ac:dyDescent="0.25"/>
    <row r="245" s="160" customFormat="1" x14ac:dyDescent="0.25"/>
    <row r="246" s="160" customFormat="1" x14ac:dyDescent="0.25"/>
    <row r="247" s="160" customFormat="1" x14ac:dyDescent="0.25"/>
    <row r="248" s="160" customFormat="1" x14ac:dyDescent="0.25"/>
    <row r="249" s="160" customFormat="1" x14ac:dyDescent="0.25"/>
    <row r="250" s="160" customFormat="1" x14ac:dyDescent="0.25"/>
    <row r="251" s="160" customFormat="1" x14ac:dyDescent="0.25"/>
    <row r="252" s="160" customFormat="1" x14ac:dyDescent="0.25"/>
    <row r="253" s="160" customFormat="1" x14ac:dyDescent="0.25"/>
    <row r="254" s="160" customFormat="1" x14ac:dyDescent="0.25"/>
    <row r="255" s="160" customFormat="1" x14ac:dyDescent="0.25"/>
    <row r="256" s="160" customFormat="1" x14ac:dyDescent="0.25"/>
    <row r="257" s="160" customFormat="1" x14ac:dyDescent="0.25"/>
    <row r="258" s="160" customFormat="1" x14ac:dyDescent="0.25"/>
    <row r="259" s="160" customFormat="1" x14ac:dyDescent="0.25"/>
    <row r="260" s="160" customFormat="1" x14ac:dyDescent="0.25"/>
    <row r="261" s="160" customFormat="1" x14ac:dyDescent="0.25"/>
    <row r="262" s="160" customFormat="1" x14ac:dyDescent="0.25"/>
    <row r="263" s="160" customFormat="1" x14ac:dyDescent="0.25"/>
    <row r="264" s="160" customFormat="1" x14ac:dyDescent="0.25"/>
    <row r="265" s="160" customFormat="1" x14ac:dyDescent="0.25"/>
    <row r="266" s="160" customFormat="1" x14ac:dyDescent="0.25"/>
    <row r="267" s="160" customFormat="1" x14ac:dyDescent="0.25"/>
    <row r="268" s="160" customFormat="1" x14ac:dyDescent="0.25"/>
    <row r="269" s="160" customFormat="1" x14ac:dyDescent="0.25"/>
    <row r="270" s="160" customFormat="1" x14ac:dyDescent="0.25"/>
    <row r="271" s="160" customFormat="1" x14ac:dyDescent="0.25"/>
    <row r="272" s="160" customFormat="1" x14ac:dyDescent="0.25"/>
    <row r="273" s="160" customFormat="1" x14ac:dyDescent="0.25"/>
    <row r="274" s="160" customFormat="1" x14ac:dyDescent="0.25"/>
    <row r="275" s="160" customFormat="1" x14ac:dyDescent="0.25"/>
    <row r="276" s="160" customFormat="1" x14ac:dyDescent="0.25"/>
    <row r="277" s="160" customFormat="1" x14ac:dyDescent="0.25"/>
    <row r="278" s="160" customFormat="1" x14ac:dyDescent="0.25"/>
    <row r="279" s="160" customFormat="1" x14ac:dyDescent="0.25"/>
    <row r="280" s="160" customFormat="1" x14ac:dyDescent="0.25"/>
    <row r="281" s="160" customFormat="1" x14ac:dyDescent="0.25"/>
    <row r="282" s="160" customFormat="1" x14ac:dyDescent="0.25"/>
    <row r="283" s="160" customFormat="1" x14ac:dyDescent="0.25"/>
    <row r="284" s="160" customFormat="1" x14ac:dyDescent="0.25"/>
    <row r="285" s="160" customFormat="1" x14ac:dyDescent="0.25"/>
    <row r="286" s="160" customFormat="1" x14ac:dyDescent="0.25"/>
    <row r="287" s="160" customFormat="1" x14ac:dyDescent="0.25"/>
    <row r="288" s="160" customFormat="1" x14ac:dyDescent="0.25"/>
    <row r="289" s="160" customFormat="1" x14ac:dyDescent="0.25"/>
    <row r="290" s="160" customFormat="1" x14ac:dyDescent="0.25"/>
    <row r="291" s="160" customFormat="1" x14ac:dyDescent="0.25"/>
    <row r="292" s="160" customFormat="1" x14ac:dyDescent="0.25"/>
    <row r="293" s="160" customFormat="1" x14ac:dyDescent="0.25"/>
    <row r="294" s="160" customFormat="1" x14ac:dyDescent="0.25"/>
    <row r="295" s="160" customFormat="1" x14ac:dyDescent="0.25"/>
    <row r="296" s="160" customFormat="1" x14ac:dyDescent="0.25"/>
    <row r="297" s="160" customFormat="1" x14ac:dyDescent="0.25"/>
    <row r="298" s="160" customFormat="1" x14ac:dyDescent="0.25"/>
    <row r="299" s="160" customFormat="1" x14ac:dyDescent="0.25"/>
    <row r="300" s="160" customFormat="1" x14ac:dyDescent="0.25"/>
    <row r="301" s="160" customFormat="1" x14ac:dyDescent="0.25"/>
    <row r="302" s="160" customFormat="1" x14ac:dyDescent="0.25"/>
    <row r="303" s="160" customFormat="1" x14ac:dyDescent="0.25"/>
    <row r="304" s="160" customFormat="1" x14ac:dyDescent="0.25"/>
    <row r="305" s="160" customFormat="1" x14ac:dyDescent="0.25"/>
    <row r="306" s="160" customFormat="1" x14ac:dyDescent="0.25"/>
    <row r="307" s="160" customFormat="1" x14ac:dyDescent="0.25"/>
    <row r="308" s="160" customFormat="1" x14ac:dyDescent="0.25"/>
    <row r="309" s="160" customFormat="1" x14ac:dyDescent="0.25"/>
    <row r="310" s="160" customFormat="1" x14ac:dyDescent="0.25"/>
    <row r="311" s="160" customFormat="1" x14ac:dyDescent="0.25"/>
    <row r="312" s="160" customFormat="1" x14ac:dyDescent="0.25"/>
    <row r="313" s="160" customFormat="1" x14ac:dyDescent="0.25"/>
    <row r="314" s="160" customFormat="1" x14ac:dyDescent="0.25"/>
    <row r="315" s="160" customFormat="1" x14ac:dyDescent="0.25"/>
    <row r="316" s="160" customFormat="1" x14ac:dyDescent="0.25"/>
    <row r="317" s="160" customFormat="1" x14ac:dyDescent="0.25"/>
    <row r="318" s="160" customFormat="1" x14ac:dyDescent="0.25"/>
    <row r="319" s="160" customFormat="1" x14ac:dyDescent="0.25"/>
    <row r="320" s="160" customFormat="1" x14ac:dyDescent="0.25"/>
    <row r="321" s="160" customFormat="1" x14ac:dyDescent="0.25"/>
    <row r="322" s="160" customFormat="1" x14ac:dyDescent="0.25"/>
    <row r="323" s="160" customFormat="1" x14ac:dyDescent="0.25"/>
    <row r="324" s="160" customFormat="1" x14ac:dyDescent="0.25"/>
    <row r="325" s="160" customFormat="1" x14ac:dyDescent="0.25"/>
    <row r="326" s="160" customFormat="1" x14ac:dyDescent="0.25"/>
    <row r="327" s="160" customFormat="1" x14ac:dyDescent="0.25"/>
    <row r="328" s="160" customFormat="1" x14ac:dyDescent="0.25"/>
    <row r="329" s="160" customFormat="1" x14ac:dyDescent="0.25"/>
    <row r="330" s="160" customFormat="1" x14ac:dyDescent="0.25"/>
    <row r="331" s="160" customFormat="1" x14ac:dyDescent="0.25"/>
    <row r="332" s="160" customFormat="1" x14ac:dyDescent="0.25"/>
    <row r="333" s="160" customFormat="1" x14ac:dyDescent="0.25"/>
    <row r="334" s="160" customFormat="1" x14ac:dyDescent="0.25"/>
    <row r="335" s="160" customFormat="1" x14ac:dyDescent="0.25"/>
    <row r="336" s="160" customFormat="1" x14ac:dyDescent="0.25"/>
    <row r="337" s="160" customFormat="1" x14ac:dyDescent="0.25"/>
    <row r="338" s="160" customFormat="1" x14ac:dyDescent="0.25"/>
    <row r="339" s="160" customFormat="1" x14ac:dyDescent="0.25"/>
    <row r="340" s="160" customFormat="1" x14ac:dyDescent="0.25"/>
    <row r="341" s="160" customFormat="1" x14ac:dyDescent="0.25"/>
    <row r="342" s="160" customFormat="1" x14ac:dyDescent="0.25"/>
    <row r="343" s="160" customFormat="1" x14ac:dyDescent="0.25"/>
    <row r="344" s="160" customFormat="1" x14ac:dyDescent="0.25"/>
    <row r="345" s="160" customFormat="1" x14ac:dyDescent="0.25"/>
    <row r="346" s="160" customFormat="1" x14ac:dyDescent="0.25"/>
    <row r="347" s="160" customFormat="1" x14ac:dyDescent="0.25"/>
    <row r="348" s="160" customFormat="1" x14ac:dyDescent="0.25"/>
    <row r="349" s="160" customFormat="1" x14ac:dyDescent="0.25"/>
    <row r="350" s="160" customFormat="1" x14ac:dyDescent="0.25"/>
    <row r="351" s="160" customFormat="1" x14ac:dyDescent="0.25"/>
    <row r="352" s="160" customFormat="1" x14ac:dyDescent="0.25"/>
    <row r="353" s="160" customFormat="1" x14ac:dyDescent="0.25"/>
    <row r="354" s="160" customFormat="1" x14ac:dyDescent="0.25"/>
    <row r="355" s="160" customFormat="1" x14ac:dyDescent="0.25"/>
    <row r="356" s="160" customFormat="1" x14ac:dyDescent="0.25"/>
    <row r="357" s="160" customFormat="1" x14ac:dyDescent="0.25"/>
    <row r="358" s="160" customFormat="1" x14ac:dyDescent="0.25"/>
    <row r="359" s="160" customFormat="1" x14ac:dyDescent="0.25"/>
    <row r="360" s="160" customFormat="1" x14ac:dyDescent="0.25"/>
    <row r="361" s="160" customFormat="1" x14ac:dyDescent="0.25"/>
    <row r="362" s="160" customFormat="1" x14ac:dyDescent="0.25"/>
    <row r="363" s="160" customFormat="1" x14ac:dyDescent="0.25"/>
    <row r="364" s="160" customFormat="1" x14ac:dyDescent="0.25"/>
    <row r="365" s="160" customFormat="1" x14ac:dyDescent="0.25"/>
    <row r="366" s="160" customFormat="1" x14ac:dyDescent="0.25"/>
    <row r="367" s="160" customFormat="1" x14ac:dyDescent="0.25"/>
    <row r="368" s="160" customFormat="1" x14ac:dyDescent="0.25"/>
    <row r="369" s="160" customFormat="1" x14ac:dyDescent="0.25"/>
    <row r="370" s="160" customFormat="1" x14ac:dyDescent="0.25"/>
    <row r="371" s="160" customFormat="1" x14ac:dyDescent="0.25"/>
    <row r="372" s="160" customFormat="1" x14ac:dyDescent="0.25"/>
    <row r="373" s="160" customFormat="1" x14ac:dyDescent="0.25"/>
    <row r="374" s="160" customFormat="1" x14ac:dyDescent="0.25"/>
    <row r="375" s="160" customFormat="1" x14ac:dyDescent="0.25"/>
    <row r="376" s="160" customFormat="1" x14ac:dyDescent="0.25"/>
    <row r="377" s="160" customFormat="1" x14ac:dyDescent="0.25"/>
    <row r="378" s="160" customFormat="1" x14ac:dyDescent="0.25"/>
    <row r="379" s="160" customFormat="1" x14ac:dyDescent="0.25"/>
    <row r="380" s="160" customFormat="1" x14ac:dyDescent="0.25"/>
    <row r="381" s="160" customFormat="1" x14ac:dyDescent="0.25"/>
    <row r="382" s="160" customFormat="1" x14ac:dyDescent="0.25"/>
    <row r="383" s="160" customFormat="1" x14ac:dyDescent="0.25"/>
    <row r="384" s="160" customFormat="1" x14ac:dyDescent="0.25"/>
    <row r="385" s="160" customFormat="1" x14ac:dyDescent="0.25"/>
    <row r="386" s="160" customFormat="1" x14ac:dyDescent="0.25"/>
    <row r="387" s="160" customFormat="1" x14ac:dyDescent="0.25"/>
    <row r="388" s="160" customFormat="1" x14ac:dyDescent="0.25"/>
    <row r="389" s="160" customFormat="1" x14ac:dyDescent="0.25"/>
    <row r="390" s="160" customFormat="1" x14ac:dyDescent="0.25"/>
    <row r="391" s="160" customFormat="1" x14ac:dyDescent="0.25"/>
    <row r="392" s="160" customFormat="1" x14ac:dyDescent="0.25"/>
    <row r="393" s="160" customFormat="1" x14ac:dyDescent="0.25"/>
    <row r="394" s="160" customFormat="1" x14ac:dyDescent="0.25"/>
    <row r="395" s="160" customFormat="1" x14ac:dyDescent="0.25"/>
    <row r="396" s="160" customFormat="1" x14ac:dyDescent="0.25"/>
    <row r="397" s="160" customFormat="1" x14ac:dyDescent="0.25"/>
    <row r="398" s="160" customFormat="1" x14ac:dyDescent="0.25"/>
    <row r="399" s="160" customFormat="1" x14ac:dyDescent="0.25"/>
    <row r="400" s="160" customFormat="1" x14ac:dyDescent="0.25"/>
    <row r="401" s="160" customFormat="1" x14ac:dyDescent="0.25"/>
    <row r="402" s="160" customFormat="1" x14ac:dyDescent="0.25"/>
    <row r="403" s="160" customFormat="1" x14ac:dyDescent="0.25"/>
    <row r="404" s="160" customFormat="1" x14ac:dyDescent="0.25"/>
    <row r="405" s="160" customFormat="1" x14ac:dyDescent="0.25"/>
    <row r="406" s="160" customFormat="1" x14ac:dyDescent="0.25"/>
    <row r="407" s="160" customFormat="1" x14ac:dyDescent="0.25"/>
    <row r="408" s="160" customFormat="1" x14ac:dyDescent="0.25"/>
    <row r="409" s="160" customFormat="1" x14ac:dyDescent="0.25"/>
    <row r="410" s="160" customFormat="1" x14ac:dyDescent="0.25"/>
    <row r="411" s="160" customFormat="1" x14ac:dyDescent="0.25"/>
    <row r="412" s="160" customFormat="1" x14ac:dyDescent="0.25"/>
    <row r="413" s="160" customFormat="1" x14ac:dyDescent="0.25"/>
    <row r="414" s="160" customFormat="1" x14ac:dyDescent="0.25"/>
    <row r="415" s="160" customFormat="1" x14ac:dyDescent="0.25"/>
    <row r="416" s="160" customFormat="1" x14ac:dyDescent="0.25"/>
    <row r="417" s="160" customFormat="1" x14ac:dyDescent="0.25"/>
    <row r="418" s="160" customFormat="1" x14ac:dyDescent="0.25"/>
    <row r="419" s="160" customFormat="1" x14ac:dyDescent="0.25"/>
    <row r="420" s="160" customFormat="1" x14ac:dyDescent="0.25"/>
    <row r="421" s="160" customFormat="1" x14ac:dyDescent="0.25"/>
    <row r="422" s="160" customFormat="1" x14ac:dyDescent="0.25"/>
    <row r="423" s="160" customFormat="1" x14ac:dyDescent="0.25"/>
    <row r="424" s="160" customFormat="1" x14ac:dyDescent="0.25"/>
    <row r="425" s="160" customFormat="1" x14ac:dyDescent="0.25"/>
    <row r="426" s="160" customFormat="1" x14ac:dyDescent="0.25"/>
    <row r="427" s="160" customFormat="1" x14ac:dyDescent="0.25"/>
    <row r="428" s="160" customFormat="1" x14ac:dyDescent="0.25"/>
    <row r="429" s="160" customFormat="1" x14ac:dyDescent="0.25"/>
    <row r="430" s="160" customFormat="1" x14ac:dyDescent="0.25"/>
    <row r="431" s="160" customFormat="1" x14ac:dyDescent="0.25"/>
    <row r="432" s="160" customFormat="1" x14ac:dyDescent="0.25"/>
    <row r="433" s="160" customFormat="1" x14ac:dyDescent="0.25"/>
    <row r="434" s="160" customFormat="1" x14ac:dyDescent="0.25"/>
    <row r="435" s="160" customFormat="1" x14ac:dyDescent="0.25"/>
    <row r="436" s="160" customFormat="1" x14ac:dyDescent="0.25"/>
    <row r="437" s="160" customFormat="1" x14ac:dyDescent="0.25"/>
    <row r="438" s="160" customFormat="1" x14ac:dyDescent="0.25"/>
    <row r="439" s="160" customFormat="1" x14ac:dyDescent="0.25"/>
    <row r="440" s="160" customFormat="1" x14ac:dyDescent="0.25"/>
    <row r="441" s="160" customFormat="1" x14ac:dyDescent="0.25"/>
    <row r="442" s="160" customFormat="1" x14ac:dyDescent="0.25"/>
    <row r="443" s="160" customFormat="1" x14ac:dyDescent="0.25"/>
    <row r="444" s="160" customFormat="1" x14ac:dyDescent="0.25"/>
    <row r="445" s="160" customFormat="1" x14ac:dyDescent="0.25"/>
    <row r="446" s="160" customFormat="1" x14ac:dyDescent="0.25"/>
    <row r="447" s="160" customFormat="1" x14ac:dyDescent="0.25"/>
    <row r="448" s="160" customFormat="1" x14ac:dyDescent="0.25"/>
    <row r="449" s="160" customFormat="1" x14ac:dyDescent="0.25"/>
    <row r="450" s="160" customFormat="1" x14ac:dyDescent="0.25"/>
    <row r="451" s="160" customFormat="1" x14ac:dyDescent="0.25"/>
    <row r="452" s="160" customFormat="1" x14ac:dyDescent="0.25"/>
    <row r="453" s="160" customFormat="1" x14ac:dyDescent="0.25"/>
    <row r="454" s="160" customFormat="1" x14ac:dyDescent="0.25"/>
    <row r="455" s="160" customFormat="1" x14ac:dyDescent="0.25"/>
    <row r="456" s="160" customFormat="1" x14ac:dyDescent="0.25"/>
    <row r="457" s="160" customFormat="1" x14ac:dyDescent="0.25"/>
    <row r="458" s="160" customFormat="1" x14ac:dyDescent="0.25"/>
    <row r="459" s="160" customFormat="1" x14ac:dyDescent="0.25"/>
    <row r="460" s="160" customFormat="1" x14ac:dyDescent="0.25"/>
    <row r="461" s="160" customFormat="1" x14ac:dyDescent="0.25"/>
    <row r="462" s="160" customFormat="1" x14ac:dyDescent="0.25"/>
    <row r="463" s="160" customFormat="1" x14ac:dyDescent="0.25"/>
    <row r="464" s="160" customFormat="1" x14ac:dyDescent="0.25"/>
    <row r="465" s="160" customFormat="1" x14ac:dyDescent="0.25"/>
    <row r="466" s="160" customFormat="1" x14ac:dyDescent="0.25"/>
    <row r="467" s="160" customFormat="1" x14ac:dyDescent="0.25"/>
    <row r="468" s="160" customFormat="1" x14ac:dyDescent="0.25"/>
    <row r="469" s="160" customFormat="1" x14ac:dyDescent="0.25"/>
    <row r="470" s="160" customFormat="1" x14ac:dyDescent="0.25"/>
    <row r="471" s="160" customFormat="1" x14ac:dyDescent="0.25"/>
    <row r="472" s="160" customFormat="1" x14ac:dyDescent="0.25"/>
    <row r="473" s="160" customFormat="1" x14ac:dyDescent="0.25"/>
    <row r="474" s="160" customFormat="1" x14ac:dyDescent="0.25"/>
    <row r="475" s="160" customFormat="1" x14ac:dyDescent="0.25"/>
    <row r="476" s="160" customFormat="1" x14ac:dyDescent="0.25"/>
    <row r="477" s="160" customFormat="1" x14ac:dyDescent="0.25"/>
    <row r="478" s="160" customFormat="1" x14ac:dyDescent="0.25"/>
    <row r="479" s="160" customFormat="1" x14ac:dyDescent="0.25"/>
    <row r="480" s="160" customFormat="1" x14ac:dyDescent="0.25"/>
    <row r="481" s="160" customFormat="1" x14ac:dyDescent="0.25"/>
    <row r="482" s="160" customFormat="1" x14ac:dyDescent="0.25"/>
    <row r="483" s="160" customFormat="1" x14ac:dyDescent="0.25"/>
    <row r="484" s="160" customFormat="1" x14ac:dyDescent="0.25"/>
    <row r="485" s="160" customFormat="1" x14ac:dyDescent="0.25"/>
    <row r="486" s="160" customFormat="1" x14ac:dyDescent="0.25"/>
    <row r="487" s="160" customFormat="1" x14ac:dyDescent="0.25"/>
    <row r="488" s="160" customFormat="1" x14ac:dyDescent="0.25"/>
    <row r="489" s="160" customFormat="1" x14ac:dyDescent="0.25"/>
    <row r="490" s="160" customFormat="1" x14ac:dyDescent="0.25"/>
    <row r="491" s="160" customFormat="1" x14ac:dyDescent="0.25"/>
    <row r="492" s="160" customFormat="1" x14ac:dyDescent="0.25"/>
    <row r="493" s="160" customFormat="1" x14ac:dyDescent="0.25"/>
    <row r="494" s="160" customFormat="1" x14ac:dyDescent="0.25"/>
    <row r="495" s="160" customFormat="1" x14ac:dyDescent="0.25"/>
    <row r="496" s="160" customFormat="1" x14ac:dyDescent="0.25"/>
    <row r="497" s="160" customFormat="1" x14ac:dyDescent="0.25"/>
    <row r="498" s="160" customFormat="1" x14ac:dyDescent="0.25"/>
    <row r="499" s="160" customFormat="1" x14ac:dyDescent="0.25"/>
    <row r="500" s="160" customFormat="1" x14ac:dyDescent="0.25"/>
    <row r="501" s="160" customFormat="1" x14ac:dyDescent="0.25"/>
    <row r="502" s="160" customFormat="1" x14ac:dyDescent="0.25"/>
    <row r="503" s="160" customFormat="1" x14ac:dyDescent="0.25"/>
    <row r="504" s="160" customFormat="1" x14ac:dyDescent="0.25"/>
    <row r="505" s="160" customFormat="1" x14ac:dyDescent="0.25"/>
    <row r="506" s="160" customFormat="1" x14ac:dyDescent="0.25"/>
    <row r="507" s="160" customFormat="1" x14ac:dyDescent="0.25"/>
    <row r="508" s="160" customFormat="1" x14ac:dyDescent="0.25"/>
    <row r="509" s="160" customFormat="1" x14ac:dyDescent="0.25"/>
    <row r="510" s="160" customFormat="1" x14ac:dyDescent="0.25"/>
    <row r="511" s="160" customFormat="1" x14ac:dyDescent="0.25"/>
    <row r="512" s="160" customFormat="1" x14ac:dyDescent="0.25"/>
    <row r="513" s="160" customFormat="1" x14ac:dyDescent="0.25"/>
    <row r="514" s="160" customFormat="1" x14ac:dyDescent="0.25"/>
    <row r="515" s="160" customFormat="1" x14ac:dyDescent="0.25"/>
    <row r="516" s="160" customFormat="1" x14ac:dyDescent="0.25"/>
    <row r="517" s="160" customFormat="1" x14ac:dyDescent="0.25"/>
    <row r="518" s="160" customFormat="1" x14ac:dyDescent="0.25"/>
    <row r="519" s="160" customFormat="1" x14ac:dyDescent="0.25"/>
    <row r="520" s="160" customFormat="1" x14ac:dyDescent="0.25"/>
    <row r="521" s="160" customFormat="1" x14ac:dyDescent="0.25"/>
    <row r="522" s="160" customFormat="1" x14ac:dyDescent="0.25"/>
    <row r="523" s="160" customFormat="1" x14ac:dyDescent="0.25"/>
    <row r="524" s="160" customFormat="1" x14ac:dyDescent="0.25"/>
    <row r="525" s="160" customFormat="1" x14ac:dyDescent="0.25"/>
    <row r="526" s="160" customFormat="1" x14ac:dyDescent="0.25"/>
    <row r="527" s="160" customFormat="1" x14ac:dyDescent="0.25"/>
    <row r="528" s="160" customFormat="1" x14ac:dyDescent="0.25"/>
    <row r="529" s="160" customFormat="1" x14ac:dyDescent="0.25"/>
    <row r="530" s="160" customFormat="1" x14ac:dyDescent="0.25"/>
    <row r="531" s="160" customFormat="1" x14ac:dyDescent="0.25"/>
    <row r="532" s="160" customFormat="1" x14ac:dyDescent="0.25"/>
    <row r="533" s="160" customFormat="1" x14ac:dyDescent="0.25"/>
    <row r="534" s="160" customFormat="1" x14ac:dyDescent="0.25"/>
    <row r="535" s="160" customFormat="1" x14ac:dyDescent="0.25"/>
    <row r="536" s="160" customFormat="1" x14ac:dyDescent="0.25"/>
    <row r="537" s="160" customFormat="1" x14ac:dyDescent="0.25"/>
    <row r="538" s="160" customFormat="1" x14ac:dyDescent="0.25"/>
    <row r="539" s="160" customFormat="1" x14ac:dyDescent="0.25"/>
    <row r="540" s="160" customFormat="1" x14ac:dyDescent="0.25"/>
    <row r="541" s="160" customFormat="1" x14ac:dyDescent="0.25"/>
    <row r="542" s="160" customFormat="1" x14ac:dyDescent="0.25"/>
    <row r="543" s="160" customFormat="1" x14ac:dyDescent="0.25"/>
    <row r="544" s="160" customFormat="1" x14ac:dyDescent="0.25"/>
    <row r="545" s="160" customFormat="1" x14ac:dyDescent="0.25"/>
    <row r="546" s="160" customFormat="1" x14ac:dyDescent="0.25"/>
    <row r="547" s="160" customFormat="1" x14ac:dyDescent="0.25"/>
    <row r="548" s="160" customFormat="1" x14ac:dyDescent="0.25"/>
    <row r="549" s="160" customFormat="1" x14ac:dyDescent="0.25"/>
    <row r="550" s="160" customFormat="1" x14ac:dyDescent="0.25"/>
    <row r="551" s="160" customFormat="1" x14ac:dyDescent="0.25"/>
    <row r="552" s="160" customFormat="1" x14ac:dyDescent="0.25"/>
    <row r="553" s="160" customFormat="1" x14ac:dyDescent="0.25"/>
    <row r="554" s="160" customFormat="1" x14ac:dyDescent="0.25"/>
    <row r="555" s="160" customFormat="1" x14ac:dyDescent="0.25"/>
    <row r="556" s="160" customFormat="1" x14ac:dyDescent="0.25"/>
    <row r="557" s="160" customFormat="1" x14ac:dyDescent="0.25"/>
    <row r="558" s="160" customFormat="1" x14ac:dyDescent="0.25"/>
    <row r="559" s="160" customFormat="1" x14ac:dyDescent="0.25"/>
    <row r="560" s="160" customFormat="1" x14ac:dyDescent="0.25"/>
    <row r="561" s="160" customFormat="1" x14ac:dyDescent="0.25"/>
    <row r="562" s="160" customFormat="1" x14ac:dyDescent="0.25"/>
    <row r="563" s="160" customFormat="1" x14ac:dyDescent="0.25"/>
    <row r="564" s="160" customFormat="1" x14ac:dyDescent="0.25"/>
    <row r="565" s="160" customFormat="1" x14ac:dyDescent="0.25"/>
    <row r="566" s="160" customFormat="1" x14ac:dyDescent="0.25"/>
    <row r="567" s="160" customFormat="1" x14ac:dyDescent="0.25"/>
    <row r="568" s="160" customFormat="1" x14ac:dyDescent="0.25"/>
    <row r="569" s="160" customFormat="1" x14ac:dyDescent="0.25"/>
    <row r="570" s="160" customFormat="1" x14ac:dyDescent="0.25"/>
    <row r="571" s="160" customFormat="1" x14ac:dyDescent="0.25"/>
    <row r="572" s="160" customFormat="1" x14ac:dyDescent="0.25"/>
    <row r="573" s="160" customFormat="1" x14ac:dyDescent="0.25"/>
    <row r="574" s="160" customFormat="1" x14ac:dyDescent="0.25"/>
    <row r="575" s="160" customFormat="1" x14ac:dyDescent="0.25"/>
    <row r="576" s="160" customFormat="1" x14ac:dyDescent="0.25"/>
    <row r="577" s="160" customFormat="1" x14ac:dyDescent="0.25"/>
    <row r="578" s="160" customFormat="1" x14ac:dyDescent="0.25"/>
    <row r="579" s="160" customFormat="1" x14ac:dyDescent="0.25"/>
    <row r="580" s="160" customFormat="1" x14ac:dyDescent="0.25"/>
    <row r="581" s="160" customFormat="1" x14ac:dyDescent="0.25"/>
    <row r="582" s="160" customFormat="1" x14ac:dyDescent="0.25"/>
    <row r="583" s="160" customFormat="1" x14ac:dyDescent="0.25"/>
    <row r="584" s="160" customFormat="1" x14ac:dyDescent="0.25"/>
    <row r="585" s="160" customFormat="1" x14ac:dyDescent="0.25"/>
    <row r="586" s="160" customFormat="1" x14ac:dyDescent="0.25"/>
    <row r="587" s="160" customFormat="1" x14ac:dyDescent="0.25"/>
    <row r="588" s="160" customFormat="1" x14ac:dyDescent="0.25"/>
    <row r="589" s="160" customFormat="1" x14ac:dyDescent="0.25"/>
    <row r="590" s="160" customFormat="1" x14ac:dyDescent="0.25"/>
    <row r="591" s="160" customFormat="1" x14ac:dyDescent="0.25"/>
    <row r="592" s="160" customFormat="1" x14ac:dyDescent="0.25"/>
    <row r="593" s="160" customFormat="1" x14ac:dyDescent="0.25"/>
    <row r="594" s="160" customFormat="1" x14ac:dyDescent="0.25"/>
    <row r="595" s="160" customFormat="1" x14ac:dyDescent="0.25"/>
    <row r="596" s="160" customFormat="1" x14ac:dyDescent="0.25"/>
    <row r="597" s="160" customFormat="1" x14ac:dyDescent="0.25"/>
    <row r="598" s="160" customFormat="1" x14ac:dyDescent="0.25"/>
    <row r="599" s="160" customFormat="1" x14ac:dyDescent="0.25"/>
    <row r="600" s="160" customFormat="1" x14ac:dyDescent="0.25"/>
    <row r="601" s="160" customFormat="1" x14ac:dyDescent="0.25"/>
    <row r="602" s="160" customFormat="1" x14ac:dyDescent="0.25"/>
    <row r="603" s="160" customFormat="1" x14ac:dyDescent="0.25"/>
    <row r="604" s="160" customFormat="1" x14ac:dyDescent="0.25"/>
    <row r="605" s="160" customFormat="1" x14ac:dyDescent="0.25"/>
    <row r="606" s="160" customFormat="1" x14ac:dyDescent="0.25"/>
    <row r="607" s="160" customFormat="1" x14ac:dyDescent="0.25"/>
    <row r="608" s="160" customFormat="1" x14ac:dyDescent="0.25"/>
    <row r="609" s="160" customFormat="1" x14ac:dyDescent="0.25"/>
    <row r="610" s="160" customFormat="1" x14ac:dyDescent="0.25"/>
    <row r="611" s="160" customFormat="1" x14ac:dyDescent="0.25"/>
    <row r="612" s="160" customFormat="1" x14ac:dyDescent="0.25"/>
    <row r="613" s="160" customFormat="1" x14ac:dyDescent="0.25"/>
    <row r="614" s="160" customFormat="1" x14ac:dyDescent="0.25"/>
    <row r="615" s="160" customFormat="1" x14ac:dyDescent="0.25"/>
    <row r="616" s="160" customFormat="1" x14ac:dyDescent="0.25"/>
    <row r="617" s="160" customFormat="1" x14ac:dyDescent="0.25"/>
    <row r="618" s="160" customFormat="1" x14ac:dyDescent="0.25"/>
    <row r="619" s="160" customFormat="1" x14ac:dyDescent="0.25"/>
    <row r="620" s="160" customFormat="1" x14ac:dyDescent="0.25"/>
    <row r="621" s="160" customFormat="1" x14ac:dyDescent="0.25"/>
    <row r="622" s="160" customFormat="1" x14ac:dyDescent="0.25"/>
    <row r="623" s="160" customFormat="1" x14ac:dyDescent="0.25"/>
    <row r="624" s="160" customFormat="1" x14ac:dyDescent="0.25"/>
    <row r="625" s="160" customFormat="1" x14ac:dyDescent="0.25"/>
    <row r="626" s="160" customFormat="1" x14ac:dyDescent="0.25"/>
    <row r="627" s="160" customFormat="1" x14ac:dyDescent="0.25"/>
    <row r="628" s="160" customFormat="1" x14ac:dyDescent="0.25"/>
    <row r="629" s="160" customFormat="1" x14ac:dyDescent="0.25"/>
    <row r="630" s="160" customFormat="1" x14ac:dyDescent="0.25"/>
    <row r="631" s="160" customFormat="1" x14ac:dyDescent="0.25"/>
    <row r="632" s="160" customFormat="1" x14ac:dyDescent="0.25"/>
    <row r="633" s="160" customFormat="1" x14ac:dyDescent="0.25"/>
    <row r="634" s="160" customFormat="1" x14ac:dyDescent="0.25"/>
    <row r="635" s="160" customFormat="1" x14ac:dyDescent="0.25"/>
    <row r="636" s="160" customFormat="1" x14ac:dyDescent="0.25"/>
    <row r="637" s="160" customFormat="1" x14ac:dyDescent="0.25"/>
    <row r="638" s="160" customFormat="1" x14ac:dyDescent="0.25"/>
    <row r="639" s="160" customFormat="1" x14ac:dyDescent="0.25"/>
    <row r="640" s="160" customFormat="1" x14ac:dyDescent="0.25"/>
    <row r="641" s="160" customFormat="1" x14ac:dyDescent="0.25"/>
    <row r="642" s="160" customFormat="1" x14ac:dyDescent="0.25"/>
    <row r="643" s="160" customFormat="1" x14ac:dyDescent="0.25"/>
    <row r="644" s="160" customFormat="1" x14ac:dyDescent="0.25"/>
    <row r="645" s="160" customFormat="1" x14ac:dyDescent="0.25"/>
    <row r="646" s="160" customFormat="1" x14ac:dyDescent="0.25"/>
    <row r="647" s="160" customFormat="1" x14ac:dyDescent="0.25"/>
    <row r="648" s="160" customFormat="1" x14ac:dyDescent="0.25"/>
    <row r="649" s="160" customFormat="1" x14ac:dyDescent="0.25"/>
    <row r="650" s="160" customFormat="1" x14ac:dyDescent="0.25"/>
    <row r="651" s="160" customFormat="1" x14ac:dyDescent="0.25"/>
    <row r="652" s="160" customFormat="1" x14ac:dyDescent="0.25"/>
    <row r="653" s="160" customFormat="1" x14ac:dyDescent="0.25"/>
    <row r="654" s="160" customFormat="1" x14ac:dyDescent="0.25"/>
    <row r="655" s="160" customFormat="1" x14ac:dyDescent="0.25"/>
    <row r="656" s="160" customFormat="1" x14ac:dyDescent="0.25"/>
    <row r="657" s="160" customFormat="1" x14ac:dyDescent="0.25"/>
    <row r="658" s="160" customFormat="1" x14ac:dyDescent="0.25"/>
    <row r="659" s="160" customFormat="1" x14ac:dyDescent="0.25"/>
    <row r="660" s="160" customFormat="1" x14ac:dyDescent="0.25"/>
    <row r="661" s="160" customFormat="1" x14ac:dyDescent="0.25"/>
    <row r="662" s="160" customFormat="1" x14ac:dyDescent="0.25"/>
    <row r="663" s="160" customFormat="1" x14ac:dyDescent="0.25"/>
    <row r="664" s="160" customFormat="1" x14ac:dyDescent="0.25"/>
    <row r="665" s="160" customFormat="1" x14ac:dyDescent="0.25"/>
    <row r="666" s="160" customFormat="1" x14ac:dyDescent="0.25"/>
    <row r="667" s="160" customFormat="1" x14ac:dyDescent="0.25"/>
    <row r="668" s="160" customFormat="1" x14ac:dyDescent="0.25"/>
    <row r="669" s="160" customFormat="1" x14ac:dyDescent="0.25"/>
    <row r="670" s="160" customFormat="1" x14ac:dyDescent="0.25"/>
    <row r="671" s="160" customFormat="1" x14ac:dyDescent="0.25"/>
    <row r="672" s="160" customFormat="1" x14ac:dyDescent="0.25"/>
    <row r="673" s="160" customFormat="1" x14ac:dyDescent="0.25"/>
    <row r="674" s="160" customFormat="1" x14ac:dyDescent="0.25"/>
    <row r="675" s="160" customFormat="1" x14ac:dyDescent="0.25"/>
    <row r="676" s="160" customFormat="1" x14ac:dyDescent="0.25"/>
    <row r="677" s="160" customFormat="1" x14ac:dyDescent="0.25"/>
    <row r="678" s="160" customFormat="1" x14ac:dyDescent="0.25"/>
    <row r="679" s="160" customFormat="1" x14ac:dyDescent="0.25"/>
    <row r="680" s="160" customFormat="1" x14ac:dyDescent="0.25"/>
    <row r="681" s="160" customFormat="1" x14ac:dyDescent="0.25"/>
    <row r="682" s="160" customFormat="1" x14ac:dyDescent="0.25"/>
    <row r="683" s="160" customFormat="1" x14ac:dyDescent="0.25"/>
    <row r="684" s="160" customFormat="1" x14ac:dyDescent="0.25"/>
    <row r="685" s="160" customFormat="1" x14ac:dyDescent="0.25"/>
    <row r="686" s="160" customFormat="1" x14ac:dyDescent="0.25"/>
    <row r="687" s="160" customFormat="1" x14ac:dyDescent="0.25"/>
    <row r="688" s="160" customFormat="1" x14ac:dyDescent="0.25"/>
    <row r="689" s="160" customFormat="1" x14ac:dyDescent="0.25"/>
    <row r="690" s="160" customFormat="1" x14ac:dyDescent="0.25"/>
    <row r="691" s="160" customFormat="1" x14ac:dyDescent="0.25"/>
    <row r="692" s="160" customFormat="1" x14ac:dyDescent="0.25"/>
    <row r="693" s="160" customFormat="1" x14ac:dyDescent="0.25"/>
    <row r="694" s="160" customFormat="1" x14ac:dyDescent="0.25"/>
    <row r="695" s="160" customFormat="1" x14ac:dyDescent="0.25"/>
    <row r="696" s="160" customFormat="1" x14ac:dyDescent="0.25"/>
    <row r="697" s="160" customFormat="1" x14ac:dyDescent="0.25"/>
    <row r="698" s="160" customFormat="1" x14ac:dyDescent="0.25"/>
    <row r="699" s="160" customFormat="1" x14ac:dyDescent="0.25"/>
    <row r="700" s="160" customFormat="1" x14ac:dyDescent="0.25"/>
    <row r="701" s="160" customFormat="1" x14ac:dyDescent="0.25"/>
    <row r="702" s="160" customFormat="1" x14ac:dyDescent="0.25"/>
    <row r="703" s="160" customFormat="1" x14ac:dyDescent="0.25"/>
    <row r="704" s="160" customFormat="1" x14ac:dyDescent="0.25"/>
    <row r="705" s="160" customFormat="1" x14ac:dyDescent="0.25"/>
    <row r="706" s="160" customFormat="1" x14ac:dyDescent="0.25"/>
    <row r="707" s="160" customFormat="1" x14ac:dyDescent="0.25"/>
    <row r="708" s="160" customFormat="1" x14ac:dyDescent="0.25"/>
    <row r="709" s="160" customFormat="1" x14ac:dyDescent="0.25"/>
    <row r="710" s="160" customFormat="1" x14ac:dyDescent="0.25"/>
    <row r="711" s="160" customFormat="1" x14ac:dyDescent="0.25"/>
    <row r="712" s="160" customFormat="1" x14ac:dyDescent="0.25"/>
    <row r="713" s="160" customFormat="1" x14ac:dyDescent="0.25"/>
    <row r="714" s="160" customFormat="1" x14ac:dyDescent="0.25"/>
    <row r="715" s="160" customFormat="1" x14ac:dyDescent="0.25"/>
    <row r="716" s="160" customFormat="1" x14ac:dyDescent="0.25"/>
    <row r="717" s="160" customFormat="1" x14ac:dyDescent="0.25"/>
    <row r="718" s="160" customFormat="1" x14ac:dyDescent="0.25"/>
    <row r="719" s="160" customFormat="1" x14ac:dyDescent="0.25"/>
    <row r="720" s="160" customFormat="1" x14ac:dyDescent="0.25"/>
    <row r="721" s="160" customFormat="1" x14ac:dyDescent="0.25"/>
    <row r="722" s="160" customFormat="1" x14ac:dyDescent="0.25"/>
    <row r="723" s="160" customFormat="1" x14ac:dyDescent="0.25"/>
    <row r="724" s="160" customFormat="1" x14ac:dyDescent="0.25"/>
    <row r="725" s="160" customFormat="1" x14ac:dyDescent="0.25"/>
    <row r="726" s="160" customFormat="1" x14ac:dyDescent="0.25"/>
    <row r="727" s="160" customFormat="1" x14ac:dyDescent="0.25"/>
    <row r="728" s="160" customFormat="1" x14ac:dyDescent="0.25"/>
    <row r="729" s="160" customFormat="1" x14ac:dyDescent="0.25"/>
    <row r="730" s="160" customFormat="1" x14ac:dyDescent="0.25"/>
    <row r="731" s="160" customFormat="1" x14ac:dyDescent="0.25"/>
    <row r="732" s="160" customFormat="1" x14ac:dyDescent="0.25"/>
    <row r="733" s="160" customFormat="1" x14ac:dyDescent="0.25"/>
    <row r="734" s="160" customFormat="1" x14ac:dyDescent="0.25"/>
    <row r="735" s="160" customFormat="1" x14ac:dyDescent="0.25"/>
    <row r="736" s="160" customFormat="1" x14ac:dyDescent="0.25"/>
    <row r="737" s="160" customFormat="1" x14ac:dyDescent="0.25"/>
    <row r="738" s="160" customFormat="1" x14ac:dyDescent="0.25"/>
    <row r="739" s="160" customFormat="1" x14ac:dyDescent="0.25"/>
    <row r="740" s="160" customFormat="1" x14ac:dyDescent="0.25"/>
    <row r="741" s="160" customFormat="1" x14ac:dyDescent="0.25"/>
    <row r="742" s="160" customFormat="1" x14ac:dyDescent="0.25"/>
    <row r="743" s="160" customFormat="1" x14ac:dyDescent="0.25"/>
    <row r="744" s="160" customFormat="1" x14ac:dyDescent="0.25"/>
    <row r="745" s="160" customFormat="1" x14ac:dyDescent="0.25"/>
    <row r="746" s="160" customFormat="1" x14ac:dyDescent="0.25"/>
    <row r="747" s="160" customFormat="1" x14ac:dyDescent="0.25"/>
    <row r="748" s="160" customFormat="1" x14ac:dyDescent="0.25"/>
    <row r="749" s="160" customFormat="1" x14ac:dyDescent="0.25"/>
    <row r="750" s="160" customFormat="1" x14ac:dyDescent="0.25"/>
    <row r="751" s="160" customFormat="1" x14ac:dyDescent="0.25"/>
    <row r="752" s="160" customFormat="1" x14ac:dyDescent="0.25"/>
    <row r="753" s="160" customFormat="1" x14ac:dyDescent="0.25"/>
    <row r="754" s="160" customFormat="1" x14ac:dyDescent="0.25"/>
    <row r="755" s="160" customFormat="1" x14ac:dyDescent="0.25"/>
    <row r="756" s="160" customFormat="1" x14ac:dyDescent="0.25"/>
    <row r="757" s="160" customFormat="1" x14ac:dyDescent="0.25"/>
    <row r="758" s="160" customFormat="1" x14ac:dyDescent="0.25"/>
    <row r="759" s="160" customFormat="1" x14ac:dyDescent="0.25"/>
    <row r="760" s="160" customFormat="1" x14ac:dyDescent="0.25"/>
    <row r="761" s="160" customFormat="1" x14ac:dyDescent="0.25"/>
    <row r="762" s="160" customFormat="1" x14ac:dyDescent="0.25"/>
    <row r="763" s="160" customFormat="1" x14ac:dyDescent="0.25"/>
    <row r="764" s="160" customFormat="1" x14ac:dyDescent="0.25"/>
    <row r="765" s="160" customFormat="1" x14ac:dyDescent="0.25"/>
    <row r="766" s="160" customFormat="1" x14ac:dyDescent="0.25"/>
    <row r="767" s="160" customFormat="1" x14ac:dyDescent="0.25"/>
    <row r="768" s="160" customFormat="1" x14ac:dyDescent="0.25"/>
    <row r="769" s="160" customFormat="1" x14ac:dyDescent="0.25"/>
    <row r="770" s="160" customFormat="1" x14ac:dyDescent="0.25"/>
    <row r="771" s="160" customFormat="1" x14ac:dyDescent="0.25"/>
    <row r="772" s="160" customFormat="1" x14ac:dyDescent="0.25"/>
    <row r="773" s="160" customFormat="1" x14ac:dyDescent="0.25"/>
    <row r="774" s="160" customFormat="1" x14ac:dyDescent="0.25"/>
    <row r="775" s="160" customFormat="1" x14ac:dyDescent="0.25"/>
    <row r="776" s="160" customFormat="1" x14ac:dyDescent="0.25"/>
    <row r="777" s="160" customFormat="1" x14ac:dyDescent="0.25"/>
    <row r="778" s="160" customFormat="1" x14ac:dyDescent="0.25"/>
    <row r="779" s="160" customFormat="1" x14ac:dyDescent="0.25"/>
    <row r="780" s="160" customFormat="1" x14ac:dyDescent="0.25"/>
    <row r="781" s="160" customFormat="1" x14ac:dyDescent="0.25"/>
    <row r="782" s="160" customFormat="1" x14ac:dyDescent="0.25"/>
    <row r="783" s="160" customFormat="1" x14ac:dyDescent="0.25"/>
    <row r="784" s="160" customFormat="1" x14ac:dyDescent="0.25"/>
    <row r="785" s="160" customFormat="1" x14ac:dyDescent="0.25"/>
    <row r="786" s="160" customFormat="1" x14ac:dyDescent="0.25"/>
    <row r="787" s="160" customFormat="1" x14ac:dyDescent="0.25"/>
    <row r="788" s="160" customFormat="1" x14ac:dyDescent="0.25"/>
    <row r="789" s="160" customFormat="1" x14ac:dyDescent="0.25"/>
    <row r="790" s="160" customFormat="1" x14ac:dyDescent="0.25"/>
    <row r="791" s="160" customFormat="1" x14ac:dyDescent="0.25"/>
    <row r="792" s="160" customFormat="1" x14ac:dyDescent="0.25"/>
    <row r="793" s="160" customFormat="1" x14ac:dyDescent="0.25"/>
    <row r="794" s="160" customFormat="1" x14ac:dyDescent="0.25"/>
    <row r="795" s="160" customFormat="1" x14ac:dyDescent="0.25"/>
    <row r="796" s="160" customFormat="1" x14ac:dyDescent="0.25"/>
    <row r="797" s="160" customFormat="1" x14ac:dyDescent="0.25"/>
    <row r="798" s="160" customFormat="1" x14ac:dyDescent="0.25"/>
    <row r="799" s="160" customFormat="1" x14ac:dyDescent="0.25"/>
    <row r="800" s="160" customFormat="1" x14ac:dyDescent="0.25"/>
    <row r="801" s="160" customFormat="1" x14ac:dyDescent="0.25"/>
    <row r="802" s="160" customFormat="1" x14ac:dyDescent="0.25"/>
    <row r="803" s="160" customFormat="1" x14ac:dyDescent="0.25"/>
    <row r="804" s="160" customFormat="1" x14ac:dyDescent="0.25"/>
    <row r="805" s="160" customFormat="1" x14ac:dyDescent="0.25"/>
    <row r="806" s="160" customFormat="1" x14ac:dyDescent="0.25"/>
    <row r="807" s="160" customFormat="1" x14ac:dyDescent="0.25"/>
    <row r="808" s="160" customFormat="1" x14ac:dyDescent="0.25"/>
    <row r="809" s="160" customFormat="1" x14ac:dyDescent="0.25"/>
    <row r="810" s="160" customFormat="1" x14ac:dyDescent="0.25"/>
    <row r="811" s="160" customFormat="1" x14ac:dyDescent="0.25"/>
    <row r="812" s="160" customFormat="1" x14ac:dyDescent="0.25"/>
    <row r="813" s="160" customFormat="1" x14ac:dyDescent="0.25"/>
    <row r="814" s="160" customFormat="1" x14ac:dyDescent="0.25"/>
    <row r="815" s="160" customFormat="1" x14ac:dyDescent="0.25"/>
    <row r="816" s="160" customFormat="1" x14ac:dyDescent="0.25"/>
    <row r="817" s="160" customFormat="1" x14ac:dyDescent="0.25"/>
    <row r="818" s="160" customFormat="1" x14ac:dyDescent="0.25"/>
    <row r="819" s="160" customFormat="1" x14ac:dyDescent="0.25"/>
    <row r="820" s="160" customFormat="1" x14ac:dyDescent="0.25"/>
    <row r="821" s="160" customFormat="1" x14ac:dyDescent="0.25"/>
    <row r="822" s="160" customFormat="1" x14ac:dyDescent="0.25"/>
    <row r="823" s="160" customFormat="1" x14ac:dyDescent="0.25"/>
    <row r="824" s="160" customFormat="1" x14ac:dyDescent="0.25"/>
    <row r="825" s="160" customFormat="1" x14ac:dyDescent="0.25"/>
    <row r="826" s="160" customFormat="1" x14ac:dyDescent="0.25"/>
    <row r="827" s="160" customFormat="1" x14ac:dyDescent="0.25"/>
    <row r="828" s="160" customFormat="1" x14ac:dyDescent="0.25"/>
    <row r="829" s="160" customFormat="1" x14ac:dyDescent="0.25"/>
    <row r="830" s="160" customFormat="1" x14ac:dyDescent="0.25"/>
    <row r="831" s="160" customFormat="1" x14ac:dyDescent="0.25"/>
    <row r="832" s="160" customFormat="1" x14ac:dyDescent="0.25"/>
    <row r="833" s="160" customFormat="1" x14ac:dyDescent="0.25"/>
    <row r="834" s="160" customFormat="1" x14ac:dyDescent="0.25"/>
    <row r="835" s="160" customFormat="1" x14ac:dyDescent="0.25"/>
    <row r="836" s="160" customFormat="1" x14ac:dyDescent="0.25"/>
    <row r="837" s="160" customFormat="1" x14ac:dyDescent="0.25"/>
    <row r="838" s="160" customFormat="1" x14ac:dyDescent="0.25"/>
    <row r="839" s="160" customFormat="1" x14ac:dyDescent="0.25"/>
    <row r="840" s="160" customFormat="1" x14ac:dyDescent="0.25"/>
    <row r="841" s="160" customFormat="1" x14ac:dyDescent="0.25"/>
    <row r="842" s="160" customFormat="1" x14ac:dyDescent="0.25"/>
    <row r="843" s="160" customFormat="1" x14ac:dyDescent="0.25"/>
    <row r="844" s="160" customFormat="1" x14ac:dyDescent="0.25"/>
    <row r="845" s="160" customFormat="1" x14ac:dyDescent="0.25"/>
    <row r="846" s="160" customFormat="1" x14ac:dyDescent="0.25"/>
    <row r="847" s="160" customFormat="1" x14ac:dyDescent="0.25"/>
    <row r="848" s="160" customFormat="1" x14ac:dyDescent="0.25"/>
    <row r="849" s="160" customFormat="1" x14ac:dyDescent="0.25"/>
    <row r="850" s="160" customFormat="1" x14ac:dyDescent="0.25"/>
    <row r="851" s="160" customFormat="1" x14ac:dyDescent="0.25"/>
    <row r="852" s="160" customFormat="1" x14ac:dyDescent="0.25"/>
    <row r="853" s="160" customFormat="1" x14ac:dyDescent="0.25"/>
    <row r="854" s="160" customFormat="1" x14ac:dyDescent="0.25"/>
    <row r="855" s="160" customFormat="1" x14ac:dyDescent="0.25"/>
    <row r="856" s="160" customFormat="1" x14ac:dyDescent="0.25"/>
    <row r="857" s="160" customFormat="1" x14ac:dyDescent="0.25"/>
    <row r="858" s="160" customFormat="1" x14ac:dyDescent="0.25"/>
    <row r="859" s="160" customFormat="1" x14ac:dyDescent="0.25"/>
    <row r="860" s="160" customFormat="1" x14ac:dyDescent="0.25"/>
    <row r="861" s="160" customFormat="1" x14ac:dyDescent="0.25"/>
    <row r="862" s="160" customFormat="1" x14ac:dyDescent="0.25"/>
    <row r="863" s="160" customFormat="1" x14ac:dyDescent="0.25"/>
    <row r="864" s="160" customFormat="1" x14ac:dyDescent="0.25"/>
    <row r="865" s="160" customFormat="1" x14ac:dyDescent="0.25"/>
    <row r="866" s="160" customFormat="1" x14ac:dyDescent="0.25"/>
    <row r="867" s="160" customFormat="1" x14ac:dyDescent="0.25"/>
    <row r="868" s="160" customFormat="1" x14ac:dyDescent="0.25"/>
    <row r="869" s="160" customFormat="1" x14ac:dyDescent="0.25"/>
    <row r="870" s="160" customFormat="1" x14ac:dyDescent="0.25"/>
    <row r="871" s="160" customFormat="1" x14ac:dyDescent="0.25"/>
    <row r="872" s="160" customFormat="1" x14ac:dyDescent="0.25"/>
    <row r="873" s="160" customFormat="1" x14ac:dyDescent="0.25"/>
    <row r="874" s="160" customFormat="1" x14ac:dyDescent="0.25"/>
    <row r="875" s="160" customFormat="1" x14ac:dyDescent="0.25"/>
    <row r="876" s="160" customFormat="1" x14ac:dyDescent="0.25"/>
  </sheetData>
  <sheetProtection algorithmName="SHA-512" hashValue="HCbJNMeLDGlZEPS7LtjFJxLZWsq3p8qSwum95oUUXPbXxZ15dRKA71lssxU10MZyNhTAwxWEA8mT0vbSPVgZ7Q==" saltValue="Cmup2kMurAL6Oir0gZnaRA==" spinCount="100000" sheet="1" objects="1" scenarios="1" pivotTables="0"/>
  <mergeCells count="20">
    <mergeCell ref="B33:D33"/>
    <mergeCell ref="B21:D21"/>
    <mergeCell ref="B27:D27"/>
    <mergeCell ref="B32:D32"/>
    <mergeCell ref="B25:D25"/>
    <mergeCell ref="B30:D30"/>
    <mergeCell ref="B23:D23"/>
    <mergeCell ref="B31:D31"/>
    <mergeCell ref="B29:D29"/>
    <mergeCell ref="B28:D28"/>
    <mergeCell ref="B24:D24"/>
    <mergeCell ref="A1:P1"/>
    <mergeCell ref="A7:D7"/>
    <mergeCell ref="B26:D26"/>
    <mergeCell ref="B18:D18"/>
    <mergeCell ref="A10:D10"/>
    <mergeCell ref="A13:H13"/>
    <mergeCell ref="B17:D17"/>
    <mergeCell ref="B20:D20"/>
    <mergeCell ref="B19:D19"/>
  </mergeCells>
  <pageMargins left="0.74803149606299213" right="0.74803149606299213" top="0.98425196850393704" bottom="0.98425196850393704" header="0.51181102362204722" footer="0.51181102362204722"/>
  <pageSetup paperSize="8" scale="61" orientation="portrait" r:id="rId1"/>
  <headerFooter alignWithMargins="0"/>
  <rowBreaks count="1" manualBreakCount="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pageSetUpPr fitToPage="1"/>
  </sheetPr>
  <dimension ref="A1:L29"/>
  <sheetViews>
    <sheetView zoomScale="80" zoomScaleNormal="80" workbookViewId="0">
      <selection activeCell="C6" sqref="C6"/>
    </sheetView>
  </sheetViews>
  <sheetFormatPr defaultColWidth="9.1796875" defaultRowHeight="12.5" x14ac:dyDescent="0.25"/>
  <cols>
    <col min="1" max="1" width="50.1796875" style="160" customWidth="1"/>
    <col min="2" max="2" width="29.453125" style="160" customWidth="1"/>
    <col min="3" max="10" width="31" style="160" customWidth="1"/>
    <col min="11" max="12" width="31.453125" style="160" customWidth="1"/>
    <col min="13" max="16384" width="9.1796875" style="160"/>
  </cols>
  <sheetData>
    <row r="1" spans="1:11" ht="20.5" customHeight="1" thickBot="1" x14ac:dyDescent="0.3">
      <c r="A1" s="810" t="s">
        <v>158</v>
      </c>
      <c r="B1" s="811"/>
      <c r="C1" s="811"/>
      <c r="D1" s="811"/>
      <c r="E1" s="811"/>
      <c r="F1" s="811"/>
      <c r="G1" s="811"/>
      <c r="H1" s="811"/>
      <c r="I1" s="811"/>
      <c r="J1" s="811"/>
      <c r="K1" s="812"/>
    </row>
    <row r="3" spans="1:11" ht="13" x14ac:dyDescent="0.25">
      <c r="A3" s="171" t="s">
        <v>282</v>
      </c>
      <c r="B3" s="449" t="str">
        <f>+TITELBLAD!C10</f>
        <v>elektriciteit</v>
      </c>
    </row>
    <row r="6" spans="1:11" ht="13" x14ac:dyDescent="0.25">
      <c r="A6" s="166" t="s">
        <v>58</v>
      </c>
      <c r="B6" s="172">
        <f>+'T3 - Overzicht'!D3</f>
        <v>2022</v>
      </c>
      <c r="C6" s="173">
        <f>-K26</f>
        <v>0</v>
      </c>
      <c r="D6" s="174"/>
      <c r="E6" s="174"/>
    </row>
    <row r="7" spans="1:11" x14ac:dyDescent="0.25">
      <c r="D7" s="174"/>
      <c r="E7" s="174"/>
    </row>
    <row r="9" spans="1:11" x14ac:dyDescent="0.25">
      <c r="E9" s="167"/>
    </row>
    <row r="10" spans="1:11" ht="13" x14ac:dyDescent="0.25">
      <c r="A10" s="166" t="s">
        <v>79</v>
      </c>
    </row>
    <row r="11" spans="1:11" ht="13" x14ac:dyDescent="0.25">
      <c r="A11" s="169" t="s">
        <v>88</v>
      </c>
    </row>
    <row r="12" spans="1:11" ht="13" x14ac:dyDescent="0.25">
      <c r="A12" s="175" t="s">
        <v>74</v>
      </c>
    </row>
    <row r="13" spans="1:11" ht="13" x14ac:dyDescent="0.25">
      <c r="A13" s="175" t="s">
        <v>75</v>
      </c>
    </row>
    <row r="15" spans="1:11" ht="13" x14ac:dyDescent="0.25">
      <c r="A15" s="166" t="s">
        <v>434</v>
      </c>
    </row>
    <row r="16" spans="1:11" ht="31.5" customHeight="1" x14ac:dyDescent="0.25">
      <c r="A16" s="837" t="s">
        <v>435</v>
      </c>
      <c r="B16" s="837"/>
      <c r="C16" s="837"/>
    </row>
    <row r="18" spans="1:12" ht="13" thickBot="1" x14ac:dyDescent="0.3"/>
    <row r="19" spans="1:12" ht="51.65" customHeight="1" thickBot="1" x14ac:dyDescent="0.3">
      <c r="A19" s="176" t="s">
        <v>80</v>
      </c>
      <c r="B19" s="3" t="s">
        <v>0</v>
      </c>
      <c r="C19" s="4" t="str">
        <f>"Historische aanschaffingswaarde activa einde boekjaar "&amp;B6-1</f>
        <v>Historische aanschaffingswaarde activa einde boekjaar 2021</v>
      </c>
      <c r="D19" s="4" t="str">
        <f>"Gecumuleerde afschrijvingen en waardeverminderingen activa einde boekjaar "&amp;B6-1</f>
        <v>Gecumuleerde afschrijvingen en waardeverminderingen activa einde boekjaar 2021</v>
      </c>
      <c r="E19" s="4" t="str">
        <f>"Nettoboekwaarde activa einde boekjaar "&amp;B6-1</f>
        <v>Nettoboekwaarde activa einde boekjaar 2021</v>
      </c>
      <c r="F19" s="4" t="str">
        <f>"Transfers boekjaar "&amp;B6</f>
        <v>Transfers boekjaar 2022</v>
      </c>
      <c r="G19" s="4" t="str">
        <f>"Investeringen boekjaar "&amp;B6</f>
        <v>Investeringen boekjaar 2022</v>
      </c>
      <c r="H19" s="834" t="str">
        <f>"Desinvesteringen boekjaar "&amp;B6</f>
        <v>Desinvesteringen boekjaar 2022</v>
      </c>
      <c r="I19" s="835"/>
      <c r="J19" s="836"/>
      <c r="K19" s="4" t="str">
        <f>"Afschrijvingen en waardeverminderingen boekjaar "&amp;B6</f>
        <v>Afschrijvingen en waardeverminderingen boekjaar 2022</v>
      </c>
      <c r="L19" s="4" t="str">
        <f>"Nettoboekwaarde activa einde boekjaar "&amp;B6</f>
        <v>Nettoboekwaarde activa einde boekjaar 2022</v>
      </c>
    </row>
    <row r="20" spans="1:12" ht="52.5" customHeight="1" x14ac:dyDescent="0.25">
      <c r="A20" s="177"/>
      <c r="B20" s="7"/>
      <c r="C20" s="5"/>
      <c r="D20" s="5"/>
      <c r="E20" s="5"/>
      <c r="F20" s="5"/>
      <c r="G20" s="5"/>
      <c r="H20" s="5" t="str">
        <f>"Historische aanschaffingswaarde desinvesteringen boekjaar "&amp;B6</f>
        <v>Historische aanschaffingswaarde desinvesteringen boekjaar 2022</v>
      </c>
      <c r="I20" s="5" t="str">
        <f>"Gecumuleerde afschrijvingen en waardeverminderingen desinvesteringen boekjaar "&amp;B6</f>
        <v>Gecumuleerde afschrijvingen en waardeverminderingen desinvesteringen boekjaar 2022</v>
      </c>
      <c r="J20" s="4" t="str">
        <f>"Nettoboekwaarde desinvesteringen boekjaar "&amp;B6</f>
        <v>Nettoboekwaarde desinvesteringen boekjaar 2022</v>
      </c>
      <c r="K20" s="5"/>
      <c r="L20" s="5"/>
    </row>
    <row r="21" spans="1:12" ht="13.5" thickBot="1" x14ac:dyDescent="0.3">
      <c r="A21" s="178"/>
      <c r="B21" s="179"/>
      <c r="C21" s="180" t="s">
        <v>4</v>
      </c>
      <c r="D21" s="180" t="s">
        <v>6</v>
      </c>
      <c r="E21" s="180"/>
      <c r="F21" s="180" t="s">
        <v>4</v>
      </c>
      <c r="G21" s="180" t="s">
        <v>4</v>
      </c>
      <c r="H21" s="180" t="s">
        <v>6</v>
      </c>
      <c r="I21" s="180" t="s">
        <v>4</v>
      </c>
      <c r="J21" s="180"/>
      <c r="K21" s="180" t="s">
        <v>6</v>
      </c>
      <c r="L21" s="181"/>
    </row>
    <row r="22" spans="1:12" ht="15.75" customHeight="1" x14ac:dyDescent="0.25">
      <c r="A22" s="182" t="s">
        <v>59</v>
      </c>
      <c r="B22" s="183">
        <v>0.2</v>
      </c>
      <c r="C22" s="184">
        <v>0</v>
      </c>
      <c r="D22" s="184">
        <v>0</v>
      </c>
      <c r="E22" s="185">
        <f>+C22+D22</f>
        <v>0</v>
      </c>
      <c r="F22" s="184">
        <v>0</v>
      </c>
      <c r="G22" s="184">
        <v>0</v>
      </c>
      <c r="H22" s="184">
        <v>0</v>
      </c>
      <c r="I22" s="184">
        <v>0</v>
      </c>
      <c r="J22" s="185">
        <f>+H22+I22</f>
        <v>0</v>
      </c>
      <c r="K22" s="184">
        <v>0</v>
      </c>
      <c r="L22" s="186">
        <f>+E22+F22+G22+J22+K22</f>
        <v>0</v>
      </c>
    </row>
    <row r="23" spans="1:12" ht="31.5" customHeight="1" x14ac:dyDescent="0.25">
      <c r="A23" s="187" t="s">
        <v>72</v>
      </c>
      <c r="B23" s="188">
        <v>0.2</v>
      </c>
      <c r="C23" s="184">
        <v>0</v>
      </c>
      <c r="D23" s="184">
        <v>0</v>
      </c>
      <c r="E23" s="185">
        <f>+C23+D23</f>
        <v>0</v>
      </c>
      <c r="F23" s="184">
        <v>0</v>
      </c>
      <c r="G23" s="184">
        <v>0</v>
      </c>
      <c r="H23" s="184">
        <v>0</v>
      </c>
      <c r="I23" s="184">
        <v>0</v>
      </c>
      <c r="J23" s="185">
        <f>+H23+I23</f>
        <v>0</v>
      </c>
      <c r="K23" s="184">
        <v>0</v>
      </c>
      <c r="L23" s="189">
        <f t="shared" ref="L23:L24" si="0">+E23+F23+G23+J23+K23</f>
        <v>0</v>
      </c>
    </row>
    <row r="24" spans="1:12" ht="17.25" customHeight="1" thickBot="1" x14ac:dyDescent="0.3">
      <c r="A24" s="190" t="s">
        <v>73</v>
      </c>
      <c r="B24" s="191">
        <v>0</v>
      </c>
      <c r="C24" s="192">
        <v>0</v>
      </c>
      <c r="D24" s="192">
        <v>0</v>
      </c>
      <c r="E24" s="193">
        <f>+C24+D24</f>
        <v>0</v>
      </c>
      <c r="F24" s="192">
        <v>0</v>
      </c>
      <c r="G24" s="192">
        <v>0</v>
      </c>
      <c r="H24" s="192">
        <v>0</v>
      </c>
      <c r="I24" s="192">
        <v>0</v>
      </c>
      <c r="J24" s="193">
        <f>+H24+I24</f>
        <v>0</v>
      </c>
      <c r="K24" s="192">
        <v>0</v>
      </c>
      <c r="L24" s="194">
        <f t="shared" si="0"/>
        <v>0</v>
      </c>
    </row>
    <row r="25" spans="1:12" ht="13" x14ac:dyDescent="0.25">
      <c r="A25" s="195"/>
      <c r="B25" s="196"/>
      <c r="C25" s="197"/>
      <c r="D25" s="197"/>
      <c r="E25" s="197"/>
      <c r="F25" s="197"/>
      <c r="G25" s="197"/>
      <c r="H25" s="197"/>
      <c r="I25" s="197"/>
      <c r="J25" s="197"/>
      <c r="K25" s="197"/>
      <c r="L25" s="197"/>
    </row>
    <row r="26" spans="1:12" ht="13" x14ac:dyDescent="0.25">
      <c r="A26" s="198" t="s">
        <v>3</v>
      </c>
      <c r="B26" s="199"/>
      <c r="C26" s="200">
        <f t="shared" ref="C26:L26" si="1">SUM(C22:C24)</f>
        <v>0</v>
      </c>
      <c r="D26" s="200">
        <f t="shared" si="1"/>
        <v>0</v>
      </c>
      <c r="E26" s="200">
        <f t="shared" si="1"/>
        <v>0</v>
      </c>
      <c r="F26" s="200">
        <f t="shared" ref="F26" si="2">SUM(F22:F24)</f>
        <v>0</v>
      </c>
      <c r="G26" s="200">
        <f t="shared" si="1"/>
        <v>0</v>
      </c>
      <c r="H26" s="200">
        <f t="shared" si="1"/>
        <v>0</v>
      </c>
      <c r="I26" s="200">
        <f t="shared" si="1"/>
        <v>0</v>
      </c>
      <c r="J26" s="200">
        <f t="shared" si="1"/>
        <v>0</v>
      </c>
      <c r="K26" s="200">
        <f t="shared" si="1"/>
        <v>0</v>
      </c>
      <c r="L26" s="200">
        <f t="shared" si="1"/>
        <v>0</v>
      </c>
    </row>
    <row r="27" spans="1:12" ht="13.5" thickBot="1" x14ac:dyDescent="0.3">
      <c r="A27" s="201"/>
      <c r="B27" s="202"/>
      <c r="C27" s="203"/>
      <c r="D27" s="203"/>
      <c r="E27" s="203"/>
      <c r="F27" s="203"/>
      <c r="G27" s="203"/>
      <c r="H27" s="203"/>
      <c r="I27" s="203"/>
      <c r="J27" s="203"/>
      <c r="K27" s="203"/>
      <c r="L27" s="203"/>
    </row>
    <row r="28" spans="1:12" s="208" customFormat="1" ht="13" x14ac:dyDescent="0.25">
      <c r="A28" s="204"/>
      <c r="B28" s="204"/>
      <c r="C28" s="205"/>
      <c r="D28" s="205"/>
      <c r="E28" s="205"/>
      <c r="F28" s="205"/>
      <c r="G28" s="205"/>
      <c r="H28" s="205"/>
      <c r="I28" s="205"/>
      <c r="K28" s="206" t="s">
        <v>139</v>
      </c>
      <c r="L28" s="207">
        <f>IF($B$3="elektriciteit",L26-'T1'!F16,IF('T4'!$B$3="gas",'T4'!L26-'T1'!H16,"FALSE"))</f>
        <v>0</v>
      </c>
    </row>
    <row r="29" spans="1:12" s="208" customFormat="1" ht="12" x14ac:dyDescent="0.25"/>
  </sheetData>
  <sheetProtection algorithmName="SHA-512" hashValue="4nGTI8Elnsrmx7ZeVE3Vs0GzFjjWf+UKjx74yJdF1qch2O2TPxnpwXRTgMdyR1VltkbKI1SraGgkhqqtrkXwXA==" saltValue="Dl8EPe7++0e8MGJRAqDMrw==" spinCount="100000" sheet="1" objects="1" scenarios="1" pivotTables="0"/>
  <mergeCells count="3">
    <mergeCell ref="H19:J19"/>
    <mergeCell ref="A1:K1"/>
    <mergeCell ref="A16:C16"/>
  </mergeCells>
  <dataValidations count="2">
    <dataValidation type="decimal" operator="greaterThanOrEqual" allowBlank="1" showInputMessage="1" showErrorMessage="1" sqref="C22:C24 I22:I24 G22:G24" xr:uid="{00000000-0002-0000-0500-000000000000}">
      <formula1>0</formula1>
    </dataValidation>
    <dataValidation type="decimal" operator="lessThanOrEqual" allowBlank="1" showInputMessage="1" showErrorMessage="1" sqref="D22:D24 H22:H24 K22:K24" xr:uid="{00000000-0002-0000-0500-000001000000}">
      <formula1>0</formula1>
    </dataValidation>
  </dataValidations>
  <pageMargins left="0.74803149606299213" right="0.74803149606299213" top="0.98425196850393704" bottom="0.98425196850393704" header="0.51181102362204722" footer="0.51181102362204722"/>
  <pageSetup paperSize="8" scale="5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O326"/>
  <sheetViews>
    <sheetView zoomScale="80" zoomScaleNormal="80" workbookViewId="0">
      <selection activeCell="C27" sqref="C27"/>
    </sheetView>
  </sheetViews>
  <sheetFormatPr defaultColWidth="9.1796875" defaultRowHeight="12.5" x14ac:dyDescent="0.25"/>
  <cols>
    <col min="1" max="1" width="47.54296875" style="160" customWidth="1"/>
    <col min="2" max="2" width="29.54296875" style="160" customWidth="1"/>
    <col min="3" max="4" width="31" style="232" customWidth="1"/>
    <col min="5" max="5" width="31" style="160" customWidth="1"/>
    <col min="6" max="13" width="31" style="232" customWidth="1"/>
    <col min="14" max="15" width="32" style="160" customWidth="1"/>
    <col min="16" max="42" width="9.1796875" style="160" customWidth="1"/>
    <col min="43" max="16384" width="9.1796875" style="160"/>
  </cols>
  <sheetData>
    <row r="1" spans="1:15" ht="26.5" customHeight="1" thickBot="1" x14ac:dyDescent="0.3">
      <c r="A1" s="810" t="s">
        <v>182</v>
      </c>
      <c r="B1" s="811"/>
      <c r="C1" s="811"/>
      <c r="D1" s="811"/>
      <c r="E1" s="811"/>
      <c r="F1" s="812"/>
      <c r="G1" s="160"/>
      <c r="H1" s="234"/>
      <c r="I1" s="234"/>
      <c r="J1" s="160"/>
      <c r="K1" s="160"/>
      <c r="L1" s="160"/>
      <c r="M1" s="160"/>
    </row>
    <row r="2" spans="1:15" x14ac:dyDescent="0.25">
      <c r="C2" s="160"/>
      <c r="D2" s="160"/>
      <c r="F2" s="160"/>
      <c r="G2" s="160"/>
      <c r="H2" s="209" t="str">
        <f>+TITELBLAD!C10</f>
        <v>elektriciteit</v>
      </c>
      <c r="I2" s="234"/>
      <c r="J2" s="160"/>
      <c r="K2" s="160"/>
      <c r="L2" s="160"/>
      <c r="M2" s="160"/>
    </row>
    <row r="3" spans="1:15" ht="13" x14ac:dyDescent="0.25">
      <c r="A3" s="166" t="s">
        <v>58</v>
      </c>
      <c r="B3" s="172">
        <f>+TITELBLAD!E17</f>
        <v>2022</v>
      </c>
      <c r="C3" s="210">
        <f>-N65</f>
        <v>0</v>
      </c>
      <c r="D3" s="174"/>
      <c r="E3" s="174"/>
      <c r="F3" s="160"/>
      <c r="G3" s="160"/>
      <c r="H3" s="234"/>
      <c r="I3" s="234"/>
      <c r="J3" s="160"/>
      <c r="K3" s="160"/>
      <c r="L3" s="160"/>
      <c r="M3" s="160"/>
    </row>
    <row r="4" spans="1:15" x14ac:dyDescent="0.25">
      <c r="C4" s="160"/>
      <c r="D4" s="174"/>
      <c r="E4" s="174"/>
      <c r="F4" s="160"/>
      <c r="G4" s="160"/>
      <c r="H4" s="234"/>
      <c r="I4" s="234"/>
      <c r="J4" s="160"/>
      <c r="K4" s="160"/>
      <c r="L4" s="160"/>
      <c r="M4" s="160"/>
    </row>
    <row r="5" spans="1:15" x14ac:dyDescent="0.25">
      <c r="C5" s="160"/>
      <c r="D5" s="160"/>
      <c r="F5" s="160"/>
      <c r="G5" s="160"/>
      <c r="H5" s="160"/>
      <c r="I5" s="160"/>
      <c r="J5" s="160"/>
      <c r="K5" s="160"/>
      <c r="L5" s="160"/>
      <c r="M5" s="160"/>
    </row>
    <row r="6" spans="1:15" x14ac:dyDescent="0.25">
      <c r="C6" s="160"/>
      <c r="D6" s="160"/>
      <c r="F6" s="160"/>
      <c r="G6" s="160"/>
      <c r="H6" s="160"/>
      <c r="I6" s="160"/>
      <c r="J6" s="160"/>
      <c r="K6" s="160"/>
      <c r="L6" s="160"/>
      <c r="M6" s="160"/>
    </row>
    <row r="7" spans="1:15" ht="13" x14ac:dyDescent="0.25">
      <c r="A7" s="166" t="s">
        <v>105</v>
      </c>
      <c r="C7" s="160"/>
      <c r="D7" s="160"/>
      <c r="F7" s="160"/>
      <c r="G7" s="160"/>
      <c r="H7" s="160"/>
      <c r="I7" s="160"/>
      <c r="J7" s="160"/>
      <c r="K7" s="160"/>
      <c r="L7" s="160"/>
      <c r="M7" s="160"/>
    </row>
    <row r="8" spans="1:15" ht="13" x14ac:dyDescent="0.25">
      <c r="A8" s="169" t="s">
        <v>88</v>
      </c>
      <c r="C8" s="160"/>
      <c r="D8" s="160"/>
      <c r="F8" s="160"/>
      <c r="G8" s="160"/>
      <c r="H8" s="160"/>
      <c r="I8" s="160"/>
      <c r="J8" s="160"/>
      <c r="K8" s="160"/>
      <c r="L8" s="160"/>
      <c r="M8" s="160"/>
    </row>
    <row r="9" spans="1:15" ht="13" x14ac:dyDescent="0.25">
      <c r="A9" s="175" t="s">
        <v>74</v>
      </c>
      <c r="C9" s="160"/>
      <c r="D9" s="160"/>
      <c r="F9" s="160"/>
      <c r="G9" s="160"/>
      <c r="H9" s="160"/>
      <c r="I9" s="160"/>
      <c r="J9" s="160"/>
      <c r="K9" s="160"/>
      <c r="L9" s="160"/>
      <c r="M9" s="160"/>
    </row>
    <row r="10" spans="1:15" ht="13" x14ac:dyDescent="0.25">
      <c r="A10" s="175" t="s">
        <v>75</v>
      </c>
      <c r="C10" s="160"/>
      <c r="D10" s="160"/>
      <c r="F10" s="160"/>
      <c r="G10" s="160"/>
      <c r="H10" s="160"/>
      <c r="I10" s="160"/>
      <c r="J10" s="160"/>
      <c r="K10" s="160"/>
      <c r="L10" s="160"/>
      <c r="M10" s="160"/>
    </row>
    <row r="11" spans="1:15" x14ac:dyDescent="0.25">
      <c r="C11" s="160"/>
      <c r="D11" s="160"/>
      <c r="F11" s="160"/>
      <c r="G11" s="160"/>
      <c r="H11" s="160"/>
      <c r="I11" s="160"/>
      <c r="J11" s="160"/>
      <c r="K11" s="160"/>
      <c r="L11" s="160"/>
      <c r="M11" s="160"/>
    </row>
    <row r="12" spans="1:15" ht="13" x14ac:dyDescent="0.25">
      <c r="A12" s="166" t="s">
        <v>434</v>
      </c>
      <c r="C12" s="160"/>
      <c r="D12" s="160"/>
      <c r="F12" s="160"/>
      <c r="G12" s="160"/>
      <c r="H12" s="160"/>
      <c r="I12" s="160"/>
      <c r="J12" s="160"/>
      <c r="K12" s="160"/>
      <c r="L12" s="160"/>
      <c r="M12" s="160"/>
    </row>
    <row r="13" spans="1:15" ht="31.5" customHeight="1" x14ac:dyDescent="0.25">
      <c r="A13" s="837" t="s">
        <v>435</v>
      </c>
      <c r="B13" s="837"/>
      <c r="C13" s="837"/>
      <c r="D13" s="160"/>
      <c r="F13" s="160"/>
      <c r="G13" s="160"/>
      <c r="H13" s="160"/>
      <c r="I13" s="160"/>
      <c r="J13" s="160"/>
      <c r="K13" s="160"/>
      <c r="L13" s="160"/>
      <c r="M13" s="160"/>
    </row>
    <row r="14" spans="1:15" ht="13" x14ac:dyDescent="0.25">
      <c r="A14" s="175"/>
      <c r="C14" s="160"/>
      <c r="D14" s="160"/>
      <c r="F14" s="160"/>
      <c r="G14" s="160"/>
      <c r="H14" s="160"/>
      <c r="I14" s="160"/>
      <c r="J14" s="160"/>
      <c r="K14" s="160"/>
      <c r="L14" s="160"/>
      <c r="M14" s="160"/>
    </row>
    <row r="15" spans="1:15" ht="13" thickBot="1" x14ac:dyDescent="0.3">
      <c r="C15" s="160"/>
      <c r="D15" s="160"/>
      <c r="F15" s="160"/>
      <c r="G15" s="160"/>
      <c r="H15" s="160"/>
      <c r="I15" s="160"/>
      <c r="J15" s="160"/>
      <c r="K15" s="160"/>
      <c r="L15" s="160"/>
      <c r="M15" s="160"/>
    </row>
    <row r="16" spans="1:15" ht="45" customHeight="1" thickBot="1" x14ac:dyDescent="0.3">
      <c r="A16" s="176" t="s">
        <v>76</v>
      </c>
      <c r="B16" s="6" t="s">
        <v>0</v>
      </c>
      <c r="C16" s="4" t="str">
        <f>"Historische aanschaffingswaarde activa einde boekjaar "&amp;B3-1</f>
        <v>Historische aanschaffingswaarde activa einde boekjaar 2021</v>
      </c>
      <c r="D16" s="4" t="str">
        <f>"Gecumuleerde afschrijvingen en waardeverminderingen activa einde boekjaar "&amp;B3-1</f>
        <v>Gecumuleerde afschrijvingen en waardeverminderingen activa einde boekjaar 2021</v>
      </c>
      <c r="E16" s="4" t="str">
        <f>"Nettoboekwaarde activa aan historische aanschaffingswaarde einde boekjaar "&amp;B3-1</f>
        <v>Nettoboekwaarde activa aan historische aanschaffingswaarde einde boekjaar 2021</v>
      </c>
      <c r="F16" s="4" t="str">
        <f>"Transfers boekjaar "&amp;B3</f>
        <v>Transfers boekjaar 2022</v>
      </c>
      <c r="G16" s="4" t="str">
        <f>"Vervangingsinvesteringen boekjaar "&amp;B3</f>
        <v>Vervangingsinvesteringen boekjaar 2022</v>
      </c>
      <c r="H16" s="4" t="str">
        <f>"Uitbreidingsinvesteringen boekjaar "&amp;B3</f>
        <v>Uitbreidingsinvesteringen boekjaar 2022</v>
      </c>
      <c r="I16" s="4" t="str">
        <f>"Tussenkomsten derden boekjaar "&amp;B3</f>
        <v>Tussenkomsten derden boekjaar 2022</v>
      </c>
      <c r="J16" s="4" t="str">
        <f>"Subsidies boekjaar "&amp;B3</f>
        <v>Subsidies boekjaar 2022</v>
      </c>
      <c r="K16" s="834" t="str">
        <f>"Desinvesteringen boekjaar "&amp;B3</f>
        <v>Desinvesteringen boekjaar 2022</v>
      </c>
      <c r="L16" s="835"/>
      <c r="M16" s="836"/>
      <c r="N16" s="4" t="str">
        <f>"Afschrijvingen en waardeverminderingen boekjaar "&amp;B3</f>
        <v>Afschrijvingen en waardeverminderingen boekjaar 2022</v>
      </c>
      <c r="O16" s="4" t="str">
        <f>"Nettoboekwaarde activa aan historische aanschaffingswaarde einde boekjaar "&amp;B3</f>
        <v>Nettoboekwaarde activa aan historische aanschaffingswaarde einde boekjaar 2022</v>
      </c>
    </row>
    <row r="17" spans="1:15" ht="45" customHeight="1" x14ac:dyDescent="0.25">
      <c r="A17" s="177"/>
      <c r="B17" s="7"/>
      <c r="C17" s="5"/>
      <c r="D17" s="5"/>
      <c r="E17" s="5"/>
      <c r="F17" s="5"/>
      <c r="G17" s="5"/>
      <c r="H17" s="5"/>
      <c r="I17" s="5"/>
      <c r="J17" s="5"/>
      <c r="K17" s="5" t="str">
        <f>"Historische aanschaffingswaarde desinvesteringen boekjaar "&amp;B3</f>
        <v>Historische aanschaffingswaarde desinvesteringen boekjaar 2022</v>
      </c>
      <c r="L17" s="5" t="str">
        <f>"Gecumuleerde afschrijvingen en waardeverminderingen desinvesteringen boekjaar "&amp;B3</f>
        <v>Gecumuleerde afschrijvingen en waardeverminderingen desinvesteringen boekjaar 2022</v>
      </c>
      <c r="M17" s="4" t="str">
        <f>"Nettoboekwaarde desinvesteringen boekjaar "&amp;B3</f>
        <v>Nettoboekwaarde desinvesteringen boekjaar 2022</v>
      </c>
      <c r="N17" s="5"/>
      <c r="O17" s="5"/>
    </row>
    <row r="18" spans="1:15" ht="13.5" thickBot="1" x14ac:dyDescent="0.3">
      <c r="A18" s="178"/>
      <c r="B18" s="179"/>
      <c r="C18" s="180" t="s">
        <v>4</v>
      </c>
      <c r="D18" s="180" t="s">
        <v>6</v>
      </c>
      <c r="E18" s="180"/>
      <c r="F18" s="180" t="s">
        <v>4</v>
      </c>
      <c r="G18" s="180" t="s">
        <v>4</v>
      </c>
      <c r="H18" s="180" t="s">
        <v>4</v>
      </c>
      <c r="I18" s="180" t="s">
        <v>6</v>
      </c>
      <c r="J18" s="180" t="s">
        <v>6</v>
      </c>
      <c r="K18" s="180" t="s">
        <v>6</v>
      </c>
      <c r="L18" s="180" t="s">
        <v>4</v>
      </c>
      <c r="M18" s="180"/>
      <c r="N18" s="180" t="s">
        <v>6</v>
      </c>
      <c r="O18" s="181"/>
    </row>
    <row r="19" spans="1:15" x14ac:dyDescent="0.25">
      <c r="A19" s="182" t="s">
        <v>81</v>
      </c>
      <c r="B19" s="211">
        <v>0</v>
      </c>
      <c r="C19" s="212">
        <v>0</v>
      </c>
      <c r="D19" s="212">
        <v>0</v>
      </c>
      <c r="E19" s="213">
        <f t="shared" ref="E19:E61" si="0">+C19+D19</f>
        <v>0</v>
      </c>
      <c r="F19" s="212">
        <v>0</v>
      </c>
      <c r="G19" s="212">
        <v>0</v>
      </c>
      <c r="H19" s="212">
        <v>0</v>
      </c>
      <c r="I19" s="212">
        <v>0</v>
      </c>
      <c r="J19" s="212">
        <v>0</v>
      </c>
      <c r="K19" s="212">
        <v>0</v>
      </c>
      <c r="L19" s="212">
        <v>0</v>
      </c>
      <c r="M19" s="213">
        <f t="shared" ref="M19:M61" si="1">+K19+L19</f>
        <v>0</v>
      </c>
      <c r="N19" s="212">
        <v>0</v>
      </c>
      <c r="O19" s="214">
        <f>+E19+F19+G19+H19+I19+J19+M19+N19</f>
        <v>0</v>
      </c>
    </row>
    <row r="20" spans="1:15" x14ac:dyDescent="0.25">
      <c r="A20" s="215" t="s">
        <v>44</v>
      </c>
      <c r="B20" s="216">
        <v>0.03</v>
      </c>
      <c r="C20" s="217">
        <v>0</v>
      </c>
      <c r="D20" s="217">
        <v>0</v>
      </c>
      <c r="E20" s="218">
        <f t="shared" si="0"/>
        <v>0</v>
      </c>
      <c r="F20" s="217">
        <v>0</v>
      </c>
      <c r="G20" s="217">
        <v>0</v>
      </c>
      <c r="H20" s="217">
        <v>0</v>
      </c>
      <c r="I20" s="217">
        <v>0</v>
      </c>
      <c r="J20" s="217">
        <v>0</v>
      </c>
      <c r="K20" s="217">
        <v>0</v>
      </c>
      <c r="L20" s="217">
        <v>0</v>
      </c>
      <c r="M20" s="218">
        <f t="shared" si="1"/>
        <v>0</v>
      </c>
      <c r="N20" s="217">
        <v>0</v>
      </c>
      <c r="O20" s="219">
        <f t="shared" ref="O20:O63" si="2">+E20+F20+G20+H20+I20+J20+M20+N20</f>
        <v>0</v>
      </c>
    </row>
    <row r="21" spans="1:15" x14ac:dyDescent="0.25">
      <c r="A21" s="215" t="s">
        <v>45</v>
      </c>
      <c r="B21" s="216">
        <v>0.02</v>
      </c>
      <c r="C21" s="217">
        <v>0</v>
      </c>
      <c r="D21" s="217">
        <v>0</v>
      </c>
      <c r="E21" s="218">
        <f t="shared" si="0"/>
        <v>0</v>
      </c>
      <c r="F21" s="217">
        <v>0</v>
      </c>
      <c r="G21" s="217">
        <v>0</v>
      </c>
      <c r="H21" s="217">
        <v>0</v>
      </c>
      <c r="I21" s="217">
        <v>0</v>
      </c>
      <c r="J21" s="217">
        <v>0</v>
      </c>
      <c r="K21" s="217">
        <v>0</v>
      </c>
      <c r="L21" s="217">
        <v>0</v>
      </c>
      <c r="M21" s="218">
        <f t="shared" si="1"/>
        <v>0</v>
      </c>
      <c r="N21" s="217">
        <v>0</v>
      </c>
      <c r="O21" s="219">
        <f t="shared" si="2"/>
        <v>0</v>
      </c>
    </row>
    <row r="22" spans="1:15" x14ac:dyDescent="0.25">
      <c r="A22" s="220" t="s">
        <v>89</v>
      </c>
      <c r="B22" s="216">
        <v>0.02</v>
      </c>
      <c r="C22" s="217">
        <v>0</v>
      </c>
      <c r="D22" s="217">
        <v>0</v>
      </c>
      <c r="E22" s="218">
        <f t="shared" si="0"/>
        <v>0</v>
      </c>
      <c r="F22" s="217">
        <v>0</v>
      </c>
      <c r="G22" s="217">
        <v>0</v>
      </c>
      <c r="H22" s="217">
        <v>0</v>
      </c>
      <c r="I22" s="217">
        <v>0</v>
      </c>
      <c r="J22" s="217">
        <v>0</v>
      </c>
      <c r="K22" s="217">
        <v>0</v>
      </c>
      <c r="L22" s="217">
        <v>0</v>
      </c>
      <c r="M22" s="218">
        <f t="shared" si="1"/>
        <v>0</v>
      </c>
      <c r="N22" s="217">
        <v>0</v>
      </c>
      <c r="O22" s="219">
        <f t="shared" si="2"/>
        <v>0</v>
      </c>
    </row>
    <row r="23" spans="1:15" x14ac:dyDescent="0.25">
      <c r="A23" s="220" t="s">
        <v>286</v>
      </c>
      <c r="B23" s="216">
        <v>0.02</v>
      </c>
      <c r="C23" s="217">
        <v>0</v>
      </c>
      <c r="D23" s="217">
        <v>0</v>
      </c>
      <c r="E23" s="218">
        <f t="shared" si="0"/>
        <v>0</v>
      </c>
      <c r="F23" s="217">
        <v>0</v>
      </c>
      <c r="G23" s="217">
        <v>0</v>
      </c>
      <c r="H23" s="217">
        <v>0</v>
      </c>
      <c r="I23" s="217">
        <v>0</v>
      </c>
      <c r="J23" s="217">
        <v>0</v>
      </c>
      <c r="K23" s="217">
        <v>0</v>
      </c>
      <c r="L23" s="217">
        <v>0</v>
      </c>
      <c r="M23" s="218">
        <f t="shared" si="1"/>
        <v>0</v>
      </c>
      <c r="N23" s="217">
        <v>0</v>
      </c>
      <c r="O23" s="219">
        <f t="shared" si="2"/>
        <v>0</v>
      </c>
    </row>
    <row r="24" spans="1:15" x14ac:dyDescent="0.25">
      <c r="A24" s="220" t="s">
        <v>287</v>
      </c>
      <c r="B24" s="216">
        <v>0.02</v>
      </c>
      <c r="C24" s="217">
        <v>0</v>
      </c>
      <c r="D24" s="217">
        <v>0</v>
      </c>
      <c r="E24" s="218">
        <f t="shared" si="0"/>
        <v>0</v>
      </c>
      <c r="F24" s="217">
        <v>0</v>
      </c>
      <c r="G24" s="217">
        <v>0</v>
      </c>
      <c r="H24" s="217">
        <v>0</v>
      </c>
      <c r="I24" s="217">
        <v>0</v>
      </c>
      <c r="J24" s="217">
        <v>0</v>
      </c>
      <c r="K24" s="217">
        <v>0</v>
      </c>
      <c r="L24" s="217">
        <v>0</v>
      </c>
      <c r="M24" s="218">
        <f t="shared" si="1"/>
        <v>0</v>
      </c>
      <c r="N24" s="217">
        <v>0</v>
      </c>
      <c r="O24" s="219">
        <f t="shared" si="2"/>
        <v>0</v>
      </c>
    </row>
    <row r="25" spans="1:15" x14ac:dyDescent="0.25">
      <c r="A25" s="220" t="s">
        <v>90</v>
      </c>
      <c r="B25" s="216">
        <v>0.02</v>
      </c>
      <c r="C25" s="217">
        <v>0</v>
      </c>
      <c r="D25" s="217">
        <v>0</v>
      </c>
      <c r="E25" s="218">
        <f t="shared" si="0"/>
        <v>0</v>
      </c>
      <c r="F25" s="217">
        <v>0</v>
      </c>
      <c r="G25" s="217">
        <v>0</v>
      </c>
      <c r="H25" s="217">
        <v>0</v>
      </c>
      <c r="I25" s="217">
        <v>0</v>
      </c>
      <c r="J25" s="217">
        <v>0</v>
      </c>
      <c r="K25" s="217">
        <v>0</v>
      </c>
      <c r="L25" s="217">
        <v>0</v>
      </c>
      <c r="M25" s="218">
        <f t="shared" si="1"/>
        <v>0</v>
      </c>
      <c r="N25" s="217">
        <v>0</v>
      </c>
      <c r="O25" s="219">
        <f t="shared" si="2"/>
        <v>0</v>
      </c>
    </row>
    <row r="26" spans="1:15" x14ac:dyDescent="0.25">
      <c r="A26" s="220" t="s">
        <v>288</v>
      </c>
      <c r="B26" s="216">
        <v>0.02</v>
      </c>
      <c r="C26" s="217">
        <v>0</v>
      </c>
      <c r="D26" s="217">
        <v>0</v>
      </c>
      <c r="E26" s="218">
        <f t="shared" si="0"/>
        <v>0</v>
      </c>
      <c r="F26" s="217">
        <v>0</v>
      </c>
      <c r="G26" s="217">
        <v>0</v>
      </c>
      <c r="H26" s="217">
        <v>0</v>
      </c>
      <c r="I26" s="217">
        <v>0</v>
      </c>
      <c r="J26" s="217">
        <v>0</v>
      </c>
      <c r="K26" s="217">
        <v>0</v>
      </c>
      <c r="L26" s="217">
        <v>0</v>
      </c>
      <c r="M26" s="218">
        <f t="shared" si="1"/>
        <v>0</v>
      </c>
      <c r="N26" s="217">
        <v>0</v>
      </c>
      <c r="O26" s="219">
        <f t="shared" si="2"/>
        <v>0</v>
      </c>
    </row>
    <row r="27" spans="1:15" x14ac:dyDescent="0.25">
      <c r="A27" s="220" t="s">
        <v>91</v>
      </c>
      <c r="B27" s="216">
        <v>0.02</v>
      </c>
      <c r="C27" s="217">
        <v>0</v>
      </c>
      <c r="D27" s="217">
        <v>0</v>
      </c>
      <c r="E27" s="218">
        <f t="shared" si="0"/>
        <v>0</v>
      </c>
      <c r="F27" s="217">
        <v>0</v>
      </c>
      <c r="G27" s="217">
        <v>0</v>
      </c>
      <c r="H27" s="217">
        <v>0</v>
      </c>
      <c r="I27" s="217">
        <v>0</v>
      </c>
      <c r="J27" s="217">
        <v>0</v>
      </c>
      <c r="K27" s="217">
        <v>0</v>
      </c>
      <c r="L27" s="217">
        <v>0</v>
      </c>
      <c r="M27" s="218">
        <f t="shared" si="1"/>
        <v>0</v>
      </c>
      <c r="N27" s="217">
        <v>0</v>
      </c>
      <c r="O27" s="219">
        <f t="shared" si="2"/>
        <v>0</v>
      </c>
    </row>
    <row r="28" spans="1:15" x14ac:dyDescent="0.25">
      <c r="A28" s="220" t="s">
        <v>289</v>
      </c>
      <c r="B28" s="216">
        <v>0.02</v>
      </c>
      <c r="C28" s="217">
        <v>0</v>
      </c>
      <c r="D28" s="217">
        <v>0</v>
      </c>
      <c r="E28" s="218">
        <f t="shared" si="0"/>
        <v>0</v>
      </c>
      <c r="F28" s="217">
        <v>0</v>
      </c>
      <c r="G28" s="217">
        <v>0</v>
      </c>
      <c r="H28" s="217">
        <v>0</v>
      </c>
      <c r="I28" s="217">
        <v>0</v>
      </c>
      <c r="J28" s="217">
        <v>0</v>
      </c>
      <c r="K28" s="217">
        <v>0</v>
      </c>
      <c r="L28" s="217">
        <v>0</v>
      </c>
      <c r="M28" s="218">
        <f t="shared" si="1"/>
        <v>0</v>
      </c>
      <c r="N28" s="217">
        <v>0</v>
      </c>
      <c r="O28" s="219">
        <f t="shared" si="2"/>
        <v>0</v>
      </c>
    </row>
    <row r="29" spans="1:15" x14ac:dyDescent="0.25">
      <c r="A29" s="220" t="s">
        <v>290</v>
      </c>
      <c r="B29" s="216">
        <v>0.02</v>
      </c>
      <c r="C29" s="217">
        <v>0</v>
      </c>
      <c r="D29" s="217">
        <v>0</v>
      </c>
      <c r="E29" s="218">
        <f t="shared" si="0"/>
        <v>0</v>
      </c>
      <c r="F29" s="217">
        <v>0</v>
      </c>
      <c r="G29" s="217">
        <v>0</v>
      </c>
      <c r="H29" s="217">
        <v>0</v>
      </c>
      <c r="I29" s="217">
        <v>0</v>
      </c>
      <c r="J29" s="217">
        <v>0</v>
      </c>
      <c r="K29" s="217">
        <v>0</v>
      </c>
      <c r="L29" s="217">
        <v>0</v>
      </c>
      <c r="M29" s="218">
        <f t="shared" si="1"/>
        <v>0</v>
      </c>
      <c r="N29" s="217">
        <v>0</v>
      </c>
      <c r="O29" s="219">
        <f t="shared" si="2"/>
        <v>0</v>
      </c>
    </row>
    <row r="30" spans="1:15" x14ac:dyDescent="0.25">
      <c r="A30" s="220" t="s">
        <v>92</v>
      </c>
      <c r="B30" s="216">
        <v>0.02</v>
      </c>
      <c r="C30" s="217">
        <v>0</v>
      </c>
      <c r="D30" s="217">
        <v>0</v>
      </c>
      <c r="E30" s="218">
        <f t="shared" si="0"/>
        <v>0</v>
      </c>
      <c r="F30" s="217">
        <v>0</v>
      </c>
      <c r="G30" s="217">
        <v>0</v>
      </c>
      <c r="H30" s="217">
        <v>0</v>
      </c>
      <c r="I30" s="217">
        <v>0</v>
      </c>
      <c r="J30" s="217">
        <v>0</v>
      </c>
      <c r="K30" s="217">
        <v>0</v>
      </c>
      <c r="L30" s="217">
        <v>0</v>
      </c>
      <c r="M30" s="218">
        <f t="shared" si="1"/>
        <v>0</v>
      </c>
      <c r="N30" s="217">
        <v>0</v>
      </c>
      <c r="O30" s="219">
        <f t="shared" si="2"/>
        <v>0</v>
      </c>
    </row>
    <row r="31" spans="1:15" x14ac:dyDescent="0.25">
      <c r="A31" s="220" t="s">
        <v>291</v>
      </c>
      <c r="B31" s="216">
        <v>0.02</v>
      </c>
      <c r="C31" s="217">
        <v>0</v>
      </c>
      <c r="D31" s="217">
        <v>0</v>
      </c>
      <c r="E31" s="218">
        <f t="shared" si="0"/>
        <v>0</v>
      </c>
      <c r="F31" s="217">
        <v>0</v>
      </c>
      <c r="G31" s="217">
        <v>0</v>
      </c>
      <c r="H31" s="217">
        <v>0</v>
      </c>
      <c r="I31" s="217">
        <v>0</v>
      </c>
      <c r="J31" s="217">
        <v>0</v>
      </c>
      <c r="K31" s="217">
        <v>0</v>
      </c>
      <c r="L31" s="217">
        <v>0</v>
      </c>
      <c r="M31" s="218">
        <f t="shared" si="1"/>
        <v>0</v>
      </c>
      <c r="N31" s="217">
        <v>0</v>
      </c>
      <c r="O31" s="219">
        <f t="shared" si="2"/>
        <v>0</v>
      </c>
    </row>
    <row r="32" spans="1:15" x14ac:dyDescent="0.25">
      <c r="A32" s="220" t="s">
        <v>93</v>
      </c>
      <c r="B32" s="216">
        <v>0.03</v>
      </c>
      <c r="C32" s="217">
        <v>0</v>
      </c>
      <c r="D32" s="217">
        <v>0</v>
      </c>
      <c r="E32" s="218">
        <f t="shared" si="0"/>
        <v>0</v>
      </c>
      <c r="F32" s="217">
        <v>0</v>
      </c>
      <c r="G32" s="217">
        <v>0</v>
      </c>
      <c r="H32" s="217">
        <v>0</v>
      </c>
      <c r="I32" s="217">
        <v>0</v>
      </c>
      <c r="J32" s="217">
        <v>0</v>
      </c>
      <c r="K32" s="217">
        <v>0</v>
      </c>
      <c r="L32" s="217">
        <v>0</v>
      </c>
      <c r="M32" s="218">
        <f t="shared" si="1"/>
        <v>0</v>
      </c>
      <c r="N32" s="217">
        <v>0</v>
      </c>
      <c r="O32" s="219">
        <f t="shared" si="2"/>
        <v>0</v>
      </c>
    </row>
    <row r="33" spans="1:15" x14ac:dyDescent="0.25">
      <c r="A33" s="220" t="s">
        <v>292</v>
      </c>
      <c r="B33" s="216">
        <v>0.03</v>
      </c>
      <c r="C33" s="217">
        <v>0</v>
      </c>
      <c r="D33" s="217">
        <v>0</v>
      </c>
      <c r="E33" s="218">
        <f t="shared" si="0"/>
        <v>0</v>
      </c>
      <c r="F33" s="217">
        <v>0</v>
      </c>
      <c r="G33" s="217">
        <v>0</v>
      </c>
      <c r="H33" s="217">
        <v>0</v>
      </c>
      <c r="I33" s="217">
        <v>0</v>
      </c>
      <c r="J33" s="217">
        <v>0</v>
      </c>
      <c r="K33" s="217">
        <v>0</v>
      </c>
      <c r="L33" s="217">
        <v>0</v>
      </c>
      <c r="M33" s="218">
        <f t="shared" si="1"/>
        <v>0</v>
      </c>
      <c r="N33" s="217">
        <v>0</v>
      </c>
      <c r="O33" s="219">
        <f t="shared" si="2"/>
        <v>0</v>
      </c>
    </row>
    <row r="34" spans="1:15" x14ac:dyDescent="0.25">
      <c r="A34" s="220" t="s">
        <v>293</v>
      </c>
      <c r="B34" s="216">
        <v>0.03</v>
      </c>
      <c r="C34" s="217">
        <v>0</v>
      </c>
      <c r="D34" s="217">
        <v>0</v>
      </c>
      <c r="E34" s="218">
        <f t="shared" si="0"/>
        <v>0</v>
      </c>
      <c r="F34" s="217">
        <v>0</v>
      </c>
      <c r="G34" s="217">
        <v>0</v>
      </c>
      <c r="H34" s="217">
        <v>0</v>
      </c>
      <c r="I34" s="217">
        <v>0</v>
      </c>
      <c r="J34" s="217">
        <v>0</v>
      </c>
      <c r="K34" s="217">
        <v>0</v>
      </c>
      <c r="L34" s="217">
        <v>0</v>
      </c>
      <c r="M34" s="218">
        <f t="shared" si="1"/>
        <v>0</v>
      </c>
      <c r="N34" s="217">
        <v>0</v>
      </c>
      <c r="O34" s="219">
        <f t="shared" si="2"/>
        <v>0</v>
      </c>
    </row>
    <row r="35" spans="1:15" x14ac:dyDescent="0.25">
      <c r="A35" s="220" t="s">
        <v>94</v>
      </c>
      <c r="B35" s="216">
        <v>0.03</v>
      </c>
      <c r="C35" s="217">
        <v>0</v>
      </c>
      <c r="D35" s="217">
        <v>0</v>
      </c>
      <c r="E35" s="218">
        <f t="shared" si="0"/>
        <v>0</v>
      </c>
      <c r="F35" s="217">
        <v>0</v>
      </c>
      <c r="G35" s="217">
        <v>0</v>
      </c>
      <c r="H35" s="217">
        <v>0</v>
      </c>
      <c r="I35" s="217">
        <v>0</v>
      </c>
      <c r="J35" s="217">
        <v>0</v>
      </c>
      <c r="K35" s="217">
        <v>0</v>
      </c>
      <c r="L35" s="217">
        <v>0</v>
      </c>
      <c r="M35" s="218">
        <f t="shared" si="1"/>
        <v>0</v>
      </c>
      <c r="N35" s="217">
        <v>0</v>
      </c>
      <c r="O35" s="219">
        <f t="shared" si="2"/>
        <v>0</v>
      </c>
    </row>
    <row r="36" spans="1:15" x14ac:dyDescent="0.25">
      <c r="A36" s="220" t="s">
        <v>294</v>
      </c>
      <c r="B36" s="216">
        <v>0.03</v>
      </c>
      <c r="C36" s="217">
        <v>0</v>
      </c>
      <c r="D36" s="217">
        <v>0</v>
      </c>
      <c r="E36" s="218">
        <f t="shared" si="0"/>
        <v>0</v>
      </c>
      <c r="F36" s="217">
        <v>0</v>
      </c>
      <c r="G36" s="217">
        <v>0</v>
      </c>
      <c r="H36" s="217">
        <v>0</v>
      </c>
      <c r="I36" s="217">
        <v>0</v>
      </c>
      <c r="J36" s="217">
        <v>0</v>
      </c>
      <c r="K36" s="217">
        <v>0</v>
      </c>
      <c r="L36" s="217">
        <v>0</v>
      </c>
      <c r="M36" s="218">
        <f t="shared" si="1"/>
        <v>0</v>
      </c>
      <c r="N36" s="217">
        <v>0</v>
      </c>
      <c r="O36" s="219">
        <f t="shared" si="2"/>
        <v>0</v>
      </c>
    </row>
    <row r="37" spans="1:15" x14ac:dyDescent="0.25">
      <c r="A37" s="220" t="s">
        <v>170</v>
      </c>
      <c r="B37" s="216">
        <v>6.6699999999999995E-2</v>
      </c>
      <c r="C37" s="217">
        <v>0</v>
      </c>
      <c r="D37" s="217">
        <v>0</v>
      </c>
      <c r="E37" s="218">
        <f>+C37+D37</f>
        <v>0</v>
      </c>
      <c r="F37" s="217">
        <v>0</v>
      </c>
      <c r="G37" s="217">
        <v>0</v>
      </c>
      <c r="H37" s="217">
        <v>0</v>
      </c>
      <c r="I37" s="217">
        <v>0</v>
      </c>
      <c r="J37" s="217">
        <v>0</v>
      </c>
      <c r="K37" s="217">
        <v>0</v>
      </c>
      <c r="L37" s="217">
        <v>0</v>
      </c>
      <c r="M37" s="218">
        <f>+K37+L37</f>
        <v>0</v>
      </c>
      <c r="N37" s="217">
        <v>0</v>
      </c>
      <c r="O37" s="219">
        <f t="shared" si="2"/>
        <v>0</v>
      </c>
    </row>
    <row r="38" spans="1:15" x14ac:dyDescent="0.25">
      <c r="A38" s="220" t="s">
        <v>95</v>
      </c>
      <c r="B38" s="216">
        <v>0.03</v>
      </c>
      <c r="C38" s="217">
        <v>0</v>
      </c>
      <c r="D38" s="217">
        <v>0</v>
      </c>
      <c r="E38" s="218">
        <f t="shared" si="0"/>
        <v>0</v>
      </c>
      <c r="F38" s="217">
        <v>0</v>
      </c>
      <c r="G38" s="217">
        <v>0</v>
      </c>
      <c r="H38" s="217">
        <v>0</v>
      </c>
      <c r="I38" s="217">
        <v>0</v>
      </c>
      <c r="J38" s="217">
        <v>0</v>
      </c>
      <c r="K38" s="217">
        <v>0</v>
      </c>
      <c r="L38" s="217">
        <v>0</v>
      </c>
      <c r="M38" s="218">
        <f t="shared" si="1"/>
        <v>0</v>
      </c>
      <c r="N38" s="217">
        <v>0</v>
      </c>
      <c r="O38" s="219">
        <f t="shared" si="2"/>
        <v>0</v>
      </c>
    </row>
    <row r="39" spans="1:15" x14ac:dyDescent="0.25">
      <c r="A39" s="220" t="s">
        <v>295</v>
      </c>
      <c r="B39" s="216">
        <v>0.03</v>
      </c>
      <c r="C39" s="217">
        <v>0</v>
      </c>
      <c r="D39" s="217">
        <v>0</v>
      </c>
      <c r="E39" s="218">
        <f t="shared" si="0"/>
        <v>0</v>
      </c>
      <c r="F39" s="217">
        <v>0</v>
      </c>
      <c r="G39" s="217">
        <v>0</v>
      </c>
      <c r="H39" s="217">
        <v>0</v>
      </c>
      <c r="I39" s="217">
        <v>0</v>
      </c>
      <c r="J39" s="217">
        <v>0</v>
      </c>
      <c r="K39" s="217">
        <v>0</v>
      </c>
      <c r="L39" s="217">
        <v>0</v>
      </c>
      <c r="M39" s="218">
        <f t="shared" si="1"/>
        <v>0</v>
      </c>
      <c r="N39" s="217">
        <v>0</v>
      </c>
      <c r="O39" s="219">
        <f t="shared" si="2"/>
        <v>0</v>
      </c>
    </row>
    <row r="40" spans="1:15" x14ac:dyDescent="0.25">
      <c r="A40" s="220" t="s">
        <v>296</v>
      </c>
      <c r="B40" s="216">
        <v>0.03</v>
      </c>
      <c r="C40" s="217">
        <v>0</v>
      </c>
      <c r="D40" s="217">
        <v>0</v>
      </c>
      <c r="E40" s="218">
        <f t="shared" si="0"/>
        <v>0</v>
      </c>
      <c r="F40" s="217">
        <v>0</v>
      </c>
      <c r="G40" s="217">
        <v>0</v>
      </c>
      <c r="H40" s="217">
        <v>0</v>
      </c>
      <c r="I40" s="217">
        <v>0</v>
      </c>
      <c r="J40" s="217">
        <v>0</v>
      </c>
      <c r="K40" s="217">
        <v>0</v>
      </c>
      <c r="L40" s="217">
        <v>0</v>
      </c>
      <c r="M40" s="218">
        <f t="shared" si="1"/>
        <v>0</v>
      </c>
      <c r="N40" s="217">
        <v>0</v>
      </c>
      <c r="O40" s="219">
        <f t="shared" si="2"/>
        <v>0</v>
      </c>
    </row>
    <row r="41" spans="1:15" x14ac:dyDescent="0.25">
      <c r="A41" s="220" t="s">
        <v>96</v>
      </c>
      <c r="B41" s="216">
        <v>0.03</v>
      </c>
      <c r="C41" s="217">
        <v>0</v>
      </c>
      <c r="D41" s="217">
        <v>0</v>
      </c>
      <c r="E41" s="218">
        <f t="shared" si="0"/>
        <v>0</v>
      </c>
      <c r="F41" s="217">
        <v>0</v>
      </c>
      <c r="G41" s="217">
        <v>0</v>
      </c>
      <c r="H41" s="217">
        <v>0</v>
      </c>
      <c r="I41" s="217">
        <v>0</v>
      </c>
      <c r="J41" s="217">
        <v>0</v>
      </c>
      <c r="K41" s="217">
        <v>0</v>
      </c>
      <c r="L41" s="217">
        <v>0</v>
      </c>
      <c r="M41" s="218">
        <f t="shared" si="1"/>
        <v>0</v>
      </c>
      <c r="N41" s="217">
        <v>0</v>
      </c>
      <c r="O41" s="219">
        <f t="shared" si="2"/>
        <v>0</v>
      </c>
    </row>
    <row r="42" spans="1:15" x14ac:dyDescent="0.25">
      <c r="A42" s="220" t="s">
        <v>297</v>
      </c>
      <c r="B42" s="216">
        <v>0.03</v>
      </c>
      <c r="C42" s="217">
        <v>0</v>
      </c>
      <c r="D42" s="217">
        <v>0</v>
      </c>
      <c r="E42" s="218">
        <f t="shared" si="0"/>
        <v>0</v>
      </c>
      <c r="F42" s="217">
        <v>0</v>
      </c>
      <c r="G42" s="217">
        <v>0</v>
      </c>
      <c r="H42" s="217">
        <v>0</v>
      </c>
      <c r="I42" s="217">
        <v>0</v>
      </c>
      <c r="J42" s="217">
        <v>0</v>
      </c>
      <c r="K42" s="217">
        <v>0</v>
      </c>
      <c r="L42" s="217">
        <v>0</v>
      </c>
      <c r="M42" s="218">
        <f t="shared" si="1"/>
        <v>0</v>
      </c>
      <c r="N42" s="217">
        <v>0</v>
      </c>
      <c r="O42" s="219">
        <f t="shared" si="2"/>
        <v>0</v>
      </c>
    </row>
    <row r="43" spans="1:15" x14ac:dyDescent="0.25">
      <c r="A43" s="220" t="s">
        <v>97</v>
      </c>
      <c r="B43" s="216">
        <v>0.03</v>
      </c>
      <c r="C43" s="217">
        <v>0</v>
      </c>
      <c r="D43" s="217">
        <v>0</v>
      </c>
      <c r="E43" s="218">
        <f t="shared" si="0"/>
        <v>0</v>
      </c>
      <c r="F43" s="217">
        <v>0</v>
      </c>
      <c r="G43" s="217">
        <v>0</v>
      </c>
      <c r="H43" s="217">
        <v>0</v>
      </c>
      <c r="I43" s="217">
        <v>0</v>
      </c>
      <c r="J43" s="217">
        <v>0</v>
      </c>
      <c r="K43" s="217">
        <v>0</v>
      </c>
      <c r="L43" s="217">
        <v>0</v>
      </c>
      <c r="M43" s="218">
        <f t="shared" si="1"/>
        <v>0</v>
      </c>
      <c r="N43" s="217">
        <v>0</v>
      </c>
      <c r="O43" s="219">
        <f t="shared" si="2"/>
        <v>0</v>
      </c>
    </row>
    <row r="44" spans="1:15" x14ac:dyDescent="0.25">
      <c r="A44" s="220" t="s">
        <v>298</v>
      </c>
      <c r="B44" s="216">
        <v>0.03</v>
      </c>
      <c r="C44" s="217">
        <v>0</v>
      </c>
      <c r="D44" s="217">
        <v>0</v>
      </c>
      <c r="E44" s="218">
        <f t="shared" si="0"/>
        <v>0</v>
      </c>
      <c r="F44" s="217">
        <v>0</v>
      </c>
      <c r="G44" s="217">
        <v>0</v>
      </c>
      <c r="H44" s="217">
        <v>0</v>
      </c>
      <c r="I44" s="217">
        <v>0</v>
      </c>
      <c r="J44" s="217">
        <v>0</v>
      </c>
      <c r="K44" s="217">
        <v>0</v>
      </c>
      <c r="L44" s="217">
        <v>0</v>
      </c>
      <c r="M44" s="218">
        <f t="shared" si="1"/>
        <v>0</v>
      </c>
      <c r="N44" s="217">
        <v>0</v>
      </c>
      <c r="O44" s="219">
        <f t="shared" si="2"/>
        <v>0</v>
      </c>
    </row>
    <row r="45" spans="1:15" x14ac:dyDescent="0.25">
      <c r="A45" s="220" t="s">
        <v>299</v>
      </c>
      <c r="B45" s="216">
        <v>0.03</v>
      </c>
      <c r="C45" s="217">
        <v>0</v>
      </c>
      <c r="D45" s="217">
        <v>0</v>
      </c>
      <c r="E45" s="218">
        <f t="shared" si="0"/>
        <v>0</v>
      </c>
      <c r="F45" s="217">
        <v>0</v>
      </c>
      <c r="G45" s="217">
        <v>0</v>
      </c>
      <c r="H45" s="217">
        <v>0</v>
      </c>
      <c r="I45" s="217">
        <v>0</v>
      </c>
      <c r="J45" s="217">
        <v>0</v>
      </c>
      <c r="K45" s="217">
        <v>0</v>
      </c>
      <c r="L45" s="217">
        <v>0</v>
      </c>
      <c r="M45" s="218">
        <f t="shared" si="1"/>
        <v>0</v>
      </c>
      <c r="N45" s="217">
        <v>0</v>
      </c>
      <c r="O45" s="219">
        <f t="shared" si="2"/>
        <v>0</v>
      </c>
    </row>
    <row r="46" spans="1:15" x14ac:dyDescent="0.25">
      <c r="A46" s="220" t="s">
        <v>98</v>
      </c>
      <c r="B46" s="216">
        <v>0.03</v>
      </c>
      <c r="C46" s="217">
        <v>0</v>
      </c>
      <c r="D46" s="217">
        <v>0</v>
      </c>
      <c r="E46" s="218">
        <f t="shared" si="0"/>
        <v>0</v>
      </c>
      <c r="F46" s="217">
        <v>0</v>
      </c>
      <c r="G46" s="217">
        <v>0</v>
      </c>
      <c r="H46" s="217">
        <v>0</v>
      </c>
      <c r="I46" s="217">
        <v>0</v>
      </c>
      <c r="J46" s="217">
        <v>0</v>
      </c>
      <c r="K46" s="217">
        <v>0</v>
      </c>
      <c r="L46" s="217">
        <v>0</v>
      </c>
      <c r="M46" s="218">
        <f t="shared" si="1"/>
        <v>0</v>
      </c>
      <c r="N46" s="217">
        <v>0</v>
      </c>
      <c r="O46" s="219">
        <f t="shared" si="2"/>
        <v>0</v>
      </c>
    </row>
    <row r="47" spans="1:15" x14ac:dyDescent="0.25">
      <c r="A47" s="220" t="s">
        <v>300</v>
      </c>
      <c r="B47" s="216">
        <v>0.03</v>
      </c>
      <c r="C47" s="217">
        <v>0</v>
      </c>
      <c r="D47" s="217">
        <v>0</v>
      </c>
      <c r="E47" s="218">
        <f t="shared" si="0"/>
        <v>0</v>
      </c>
      <c r="F47" s="217">
        <v>0</v>
      </c>
      <c r="G47" s="217">
        <v>0</v>
      </c>
      <c r="H47" s="217">
        <v>0</v>
      </c>
      <c r="I47" s="217">
        <v>0</v>
      </c>
      <c r="J47" s="217">
        <v>0</v>
      </c>
      <c r="K47" s="217">
        <v>0</v>
      </c>
      <c r="L47" s="217">
        <v>0</v>
      </c>
      <c r="M47" s="218">
        <f t="shared" si="1"/>
        <v>0</v>
      </c>
      <c r="N47" s="217">
        <v>0</v>
      </c>
      <c r="O47" s="219">
        <f t="shared" si="2"/>
        <v>0</v>
      </c>
    </row>
    <row r="48" spans="1:15" x14ac:dyDescent="0.25">
      <c r="A48" s="215" t="s">
        <v>51</v>
      </c>
      <c r="B48" s="216">
        <v>0.1</v>
      </c>
      <c r="C48" s="217">
        <v>0</v>
      </c>
      <c r="D48" s="217">
        <v>0</v>
      </c>
      <c r="E48" s="218">
        <f t="shared" si="0"/>
        <v>0</v>
      </c>
      <c r="F48" s="217">
        <v>0</v>
      </c>
      <c r="G48" s="217">
        <v>0</v>
      </c>
      <c r="H48" s="217">
        <v>0</v>
      </c>
      <c r="I48" s="217">
        <v>0</v>
      </c>
      <c r="J48" s="217">
        <v>0</v>
      </c>
      <c r="K48" s="217">
        <v>0</v>
      </c>
      <c r="L48" s="217">
        <v>0</v>
      </c>
      <c r="M48" s="218">
        <f t="shared" si="1"/>
        <v>0</v>
      </c>
      <c r="N48" s="217">
        <v>0</v>
      </c>
      <c r="O48" s="219">
        <f t="shared" si="2"/>
        <v>0</v>
      </c>
    </row>
    <row r="49" spans="1:15" x14ac:dyDescent="0.25">
      <c r="A49" s="215" t="s">
        <v>52</v>
      </c>
      <c r="B49" s="216">
        <v>0.1</v>
      </c>
      <c r="C49" s="217">
        <v>0</v>
      </c>
      <c r="D49" s="217">
        <v>0</v>
      </c>
      <c r="E49" s="218">
        <f t="shared" si="0"/>
        <v>0</v>
      </c>
      <c r="F49" s="217">
        <v>0</v>
      </c>
      <c r="G49" s="217">
        <v>0</v>
      </c>
      <c r="H49" s="217">
        <v>0</v>
      </c>
      <c r="I49" s="217">
        <v>0</v>
      </c>
      <c r="J49" s="217">
        <v>0</v>
      </c>
      <c r="K49" s="217">
        <v>0</v>
      </c>
      <c r="L49" s="217">
        <v>0</v>
      </c>
      <c r="M49" s="218">
        <f t="shared" si="1"/>
        <v>0</v>
      </c>
      <c r="N49" s="217">
        <v>0</v>
      </c>
      <c r="O49" s="219">
        <f t="shared" si="2"/>
        <v>0</v>
      </c>
    </row>
    <row r="50" spans="1:15" x14ac:dyDescent="0.25">
      <c r="A50" s="215" t="s">
        <v>53</v>
      </c>
      <c r="B50" s="216">
        <v>0.2</v>
      </c>
      <c r="C50" s="217">
        <v>0</v>
      </c>
      <c r="D50" s="217">
        <v>0</v>
      </c>
      <c r="E50" s="218">
        <f t="shared" si="0"/>
        <v>0</v>
      </c>
      <c r="F50" s="217">
        <v>0</v>
      </c>
      <c r="G50" s="217">
        <v>0</v>
      </c>
      <c r="H50" s="217">
        <v>0</v>
      </c>
      <c r="I50" s="217">
        <v>0</v>
      </c>
      <c r="J50" s="217">
        <v>0</v>
      </c>
      <c r="K50" s="217">
        <v>0</v>
      </c>
      <c r="L50" s="217">
        <v>0</v>
      </c>
      <c r="M50" s="218">
        <f t="shared" si="1"/>
        <v>0</v>
      </c>
      <c r="N50" s="217">
        <v>0</v>
      </c>
      <c r="O50" s="219">
        <f t="shared" si="2"/>
        <v>0</v>
      </c>
    </row>
    <row r="51" spans="1:15" x14ac:dyDescent="0.25">
      <c r="A51" s="215" t="s">
        <v>1</v>
      </c>
      <c r="B51" s="216">
        <v>0.1</v>
      </c>
      <c r="C51" s="217">
        <v>0</v>
      </c>
      <c r="D51" s="217">
        <v>0</v>
      </c>
      <c r="E51" s="218">
        <f t="shared" si="0"/>
        <v>0</v>
      </c>
      <c r="F51" s="217">
        <v>0</v>
      </c>
      <c r="G51" s="217">
        <v>0</v>
      </c>
      <c r="H51" s="217">
        <v>0</v>
      </c>
      <c r="I51" s="217">
        <v>0</v>
      </c>
      <c r="J51" s="217">
        <v>0</v>
      </c>
      <c r="K51" s="217">
        <v>0</v>
      </c>
      <c r="L51" s="217">
        <v>0</v>
      </c>
      <c r="M51" s="218">
        <f t="shared" si="1"/>
        <v>0</v>
      </c>
      <c r="N51" s="217">
        <v>0</v>
      </c>
      <c r="O51" s="219">
        <f t="shared" si="2"/>
        <v>0</v>
      </c>
    </row>
    <row r="52" spans="1:15" x14ac:dyDescent="0.25">
      <c r="A52" s="215" t="s">
        <v>54</v>
      </c>
      <c r="B52" s="216">
        <v>0.1</v>
      </c>
      <c r="C52" s="217">
        <v>0</v>
      </c>
      <c r="D52" s="217">
        <v>0</v>
      </c>
      <c r="E52" s="218">
        <f t="shared" si="0"/>
        <v>0</v>
      </c>
      <c r="F52" s="217">
        <v>0</v>
      </c>
      <c r="G52" s="217">
        <v>0</v>
      </c>
      <c r="H52" s="217">
        <v>0</v>
      </c>
      <c r="I52" s="217">
        <v>0</v>
      </c>
      <c r="J52" s="217">
        <v>0</v>
      </c>
      <c r="K52" s="217">
        <v>0</v>
      </c>
      <c r="L52" s="217">
        <v>0</v>
      </c>
      <c r="M52" s="218">
        <f t="shared" si="1"/>
        <v>0</v>
      </c>
      <c r="N52" s="217">
        <v>0</v>
      </c>
      <c r="O52" s="219">
        <f t="shared" si="2"/>
        <v>0</v>
      </c>
    </row>
    <row r="53" spans="1:15" x14ac:dyDescent="0.25">
      <c r="A53" s="215" t="s">
        <v>55</v>
      </c>
      <c r="B53" s="216">
        <v>0.33</v>
      </c>
      <c r="C53" s="217">
        <v>0</v>
      </c>
      <c r="D53" s="217">
        <v>0</v>
      </c>
      <c r="E53" s="218">
        <f t="shared" si="0"/>
        <v>0</v>
      </c>
      <c r="F53" s="217">
        <v>0</v>
      </c>
      <c r="G53" s="217">
        <v>0</v>
      </c>
      <c r="H53" s="217">
        <v>0</v>
      </c>
      <c r="I53" s="217">
        <v>0</v>
      </c>
      <c r="J53" s="217">
        <v>0</v>
      </c>
      <c r="K53" s="217">
        <v>0</v>
      </c>
      <c r="L53" s="217">
        <v>0</v>
      </c>
      <c r="M53" s="218">
        <f t="shared" si="1"/>
        <v>0</v>
      </c>
      <c r="N53" s="217">
        <v>0</v>
      </c>
      <c r="O53" s="219">
        <f t="shared" si="2"/>
        <v>0</v>
      </c>
    </row>
    <row r="54" spans="1:15" x14ac:dyDescent="0.25">
      <c r="A54" s="215" t="s">
        <v>82</v>
      </c>
      <c r="B54" s="216">
        <v>0.1</v>
      </c>
      <c r="C54" s="217">
        <v>0</v>
      </c>
      <c r="D54" s="217">
        <v>0</v>
      </c>
      <c r="E54" s="218">
        <f t="shared" si="0"/>
        <v>0</v>
      </c>
      <c r="F54" s="217">
        <v>0</v>
      </c>
      <c r="G54" s="217">
        <v>0</v>
      </c>
      <c r="H54" s="217">
        <v>0</v>
      </c>
      <c r="I54" s="217">
        <v>0</v>
      </c>
      <c r="J54" s="217">
        <v>0</v>
      </c>
      <c r="K54" s="217">
        <v>0</v>
      </c>
      <c r="L54" s="217">
        <v>0</v>
      </c>
      <c r="M54" s="218">
        <f t="shared" si="1"/>
        <v>0</v>
      </c>
      <c r="N54" s="217">
        <v>0</v>
      </c>
      <c r="O54" s="219">
        <f t="shared" si="2"/>
        <v>0</v>
      </c>
    </row>
    <row r="55" spans="1:15" x14ac:dyDescent="0.25">
      <c r="A55" s="215" t="s">
        <v>229</v>
      </c>
      <c r="B55" s="216">
        <v>6.6699999999999995E-2</v>
      </c>
      <c r="C55" s="217">
        <v>0</v>
      </c>
      <c r="D55" s="217">
        <v>0</v>
      </c>
      <c r="E55" s="218">
        <f t="shared" ref="E55" si="3">+C55+D55</f>
        <v>0</v>
      </c>
      <c r="F55" s="217">
        <v>0</v>
      </c>
      <c r="G55" s="217">
        <v>0</v>
      </c>
      <c r="H55" s="217">
        <v>0</v>
      </c>
      <c r="I55" s="217">
        <v>0</v>
      </c>
      <c r="J55" s="217">
        <v>0</v>
      </c>
      <c r="K55" s="217">
        <v>0</v>
      </c>
      <c r="L55" s="217">
        <v>0</v>
      </c>
      <c r="M55" s="218">
        <f t="shared" ref="M55" si="4">+K55+L55</f>
        <v>0</v>
      </c>
      <c r="N55" s="217">
        <v>0</v>
      </c>
      <c r="O55" s="219">
        <f t="shared" si="2"/>
        <v>0</v>
      </c>
    </row>
    <row r="56" spans="1:15" x14ac:dyDescent="0.25">
      <c r="A56" s="215" t="s">
        <v>56</v>
      </c>
      <c r="B56" s="216">
        <v>0.1</v>
      </c>
      <c r="C56" s="217">
        <v>0</v>
      </c>
      <c r="D56" s="217">
        <v>0</v>
      </c>
      <c r="E56" s="218">
        <f t="shared" si="0"/>
        <v>0</v>
      </c>
      <c r="F56" s="217">
        <v>0</v>
      </c>
      <c r="G56" s="217">
        <v>0</v>
      </c>
      <c r="H56" s="217">
        <v>0</v>
      </c>
      <c r="I56" s="217">
        <v>0</v>
      </c>
      <c r="J56" s="217">
        <v>0</v>
      </c>
      <c r="K56" s="217">
        <v>0</v>
      </c>
      <c r="L56" s="217">
        <v>0</v>
      </c>
      <c r="M56" s="218">
        <f t="shared" si="1"/>
        <v>0</v>
      </c>
      <c r="N56" s="217">
        <v>0</v>
      </c>
      <c r="O56" s="219">
        <f t="shared" si="2"/>
        <v>0</v>
      </c>
    </row>
    <row r="57" spans="1:15" x14ac:dyDescent="0.25">
      <c r="A57" s="215" t="s">
        <v>2</v>
      </c>
      <c r="B57" s="216">
        <v>0.1</v>
      </c>
      <c r="C57" s="217">
        <v>0</v>
      </c>
      <c r="D57" s="217">
        <v>0</v>
      </c>
      <c r="E57" s="218">
        <f t="shared" si="0"/>
        <v>0</v>
      </c>
      <c r="F57" s="217">
        <v>0</v>
      </c>
      <c r="G57" s="217">
        <v>0</v>
      </c>
      <c r="H57" s="217">
        <v>0</v>
      </c>
      <c r="I57" s="217">
        <v>0</v>
      </c>
      <c r="J57" s="217">
        <v>0</v>
      </c>
      <c r="K57" s="217">
        <v>0</v>
      </c>
      <c r="L57" s="217">
        <v>0</v>
      </c>
      <c r="M57" s="218">
        <f t="shared" si="1"/>
        <v>0</v>
      </c>
      <c r="N57" s="217">
        <v>0</v>
      </c>
      <c r="O57" s="219">
        <f t="shared" si="2"/>
        <v>0</v>
      </c>
    </row>
    <row r="58" spans="1:15" x14ac:dyDescent="0.25">
      <c r="A58" s="220" t="s">
        <v>203</v>
      </c>
      <c r="B58" s="216">
        <v>0.1</v>
      </c>
      <c r="C58" s="217">
        <v>0</v>
      </c>
      <c r="D58" s="217">
        <v>0</v>
      </c>
      <c r="E58" s="218">
        <f t="shared" si="0"/>
        <v>0</v>
      </c>
      <c r="F58" s="217">
        <v>0</v>
      </c>
      <c r="G58" s="217">
        <v>0</v>
      </c>
      <c r="H58" s="217">
        <v>0</v>
      </c>
      <c r="I58" s="217">
        <v>0</v>
      </c>
      <c r="J58" s="217">
        <v>0</v>
      </c>
      <c r="K58" s="217">
        <v>0</v>
      </c>
      <c r="L58" s="217">
        <v>0</v>
      </c>
      <c r="M58" s="218">
        <f t="shared" si="1"/>
        <v>0</v>
      </c>
      <c r="N58" s="217">
        <v>0</v>
      </c>
      <c r="O58" s="219">
        <f t="shared" si="2"/>
        <v>0</v>
      </c>
    </row>
    <row r="59" spans="1:15" x14ac:dyDescent="0.25">
      <c r="A59" s="220" t="s">
        <v>100</v>
      </c>
      <c r="B59" s="216">
        <v>0.2</v>
      </c>
      <c r="C59" s="217">
        <v>0</v>
      </c>
      <c r="D59" s="217">
        <v>0</v>
      </c>
      <c r="E59" s="218">
        <f t="shared" si="0"/>
        <v>0</v>
      </c>
      <c r="F59" s="217">
        <v>0</v>
      </c>
      <c r="G59" s="217">
        <v>0</v>
      </c>
      <c r="H59" s="217">
        <v>0</v>
      </c>
      <c r="I59" s="217">
        <v>0</v>
      </c>
      <c r="J59" s="217">
        <v>0</v>
      </c>
      <c r="K59" s="217">
        <v>0</v>
      </c>
      <c r="L59" s="217">
        <v>0</v>
      </c>
      <c r="M59" s="218">
        <f t="shared" si="1"/>
        <v>0</v>
      </c>
      <c r="N59" s="217">
        <v>0</v>
      </c>
      <c r="O59" s="219">
        <f t="shared" si="2"/>
        <v>0</v>
      </c>
    </row>
    <row r="60" spans="1:15" x14ac:dyDescent="0.25">
      <c r="A60" s="220" t="s">
        <v>101</v>
      </c>
      <c r="B60" s="216">
        <v>0.2</v>
      </c>
      <c r="C60" s="217">
        <v>0</v>
      </c>
      <c r="D60" s="217">
        <v>0</v>
      </c>
      <c r="E60" s="218">
        <f t="shared" si="0"/>
        <v>0</v>
      </c>
      <c r="F60" s="217">
        <v>0</v>
      </c>
      <c r="G60" s="217">
        <v>0</v>
      </c>
      <c r="H60" s="217">
        <v>0</v>
      </c>
      <c r="I60" s="217">
        <v>0</v>
      </c>
      <c r="J60" s="217">
        <v>0</v>
      </c>
      <c r="K60" s="217">
        <v>0</v>
      </c>
      <c r="L60" s="217">
        <v>0</v>
      </c>
      <c r="M60" s="218">
        <f t="shared" si="1"/>
        <v>0</v>
      </c>
      <c r="N60" s="217">
        <v>0</v>
      </c>
      <c r="O60" s="219">
        <f t="shared" si="2"/>
        <v>0</v>
      </c>
    </row>
    <row r="61" spans="1:15" x14ac:dyDescent="0.25">
      <c r="A61" s="220" t="s">
        <v>99</v>
      </c>
      <c r="B61" s="221">
        <v>0.2</v>
      </c>
      <c r="C61" s="217">
        <v>0</v>
      </c>
      <c r="D61" s="217">
        <v>0</v>
      </c>
      <c r="E61" s="218">
        <f t="shared" si="0"/>
        <v>0</v>
      </c>
      <c r="F61" s="217">
        <v>0</v>
      </c>
      <c r="G61" s="217">
        <v>0</v>
      </c>
      <c r="H61" s="217">
        <v>0</v>
      </c>
      <c r="I61" s="217">
        <v>0</v>
      </c>
      <c r="J61" s="217">
        <v>0</v>
      </c>
      <c r="K61" s="217">
        <v>0</v>
      </c>
      <c r="L61" s="217">
        <v>0</v>
      </c>
      <c r="M61" s="218">
        <f t="shared" si="1"/>
        <v>0</v>
      </c>
      <c r="N61" s="217">
        <v>0</v>
      </c>
      <c r="O61" s="219">
        <f t="shared" si="2"/>
        <v>0</v>
      </c>
    </row>
    <row r="62" spans="1:15" x14ac:dyDescent="0.25">
      <c r="A62" s="222" t="s">
        <v>211</v>
      </c>
      <c r="B62" s="221">
        <v>0.2</v>
      </c>
      <c r="C62" s="217">
        <v>0</v>
      </c>
      <c r="D62" s="217">
        <v>0</v>
      </c>
      <c r="E62" s="218">
        <f>+C62+D62</f>
        <v>0</v>
      </c>
      <c r="F62" s="217">
        <v>0</v>
      </c>
      <c r="G62" s="217">
        <v>0</v>
      </c>
      <c r="H62" s="217">
        <v>0</v>
      </c>
      <c r="I62" s="217">
        <v>0</v>
      </c>
      <c r="J62" s="217">
        <v>0</v>
      </c>
      <c r="K62" s="217">
        <v>0</v>
      </c>
      <c r="L62" s="217">
        <v>0</v>
      </c>
      <c r="M62" s="218">
        <f>+K62+L62</f>
        <v>0</v>
      </c>
      <c r="N62" s="217">
        <v>0</v>
      </c>
      <c r="O62" s="219">
        <f t="shared" si="2"/>
        <v>0</v>
      </c>
    </row>
    <row r="63" spans="1:15" ht="13" thickBot="1" x14ac:dyDescent="0.3">
      <c r="A63" s="223" t="s">
        <v>187</v>
      </c>
      <c r="B63" s="224">
        <v>0</v>
      </c>
      <c r="C63" s="225">
        <v>0</v>
      </c>
      <c r="D63" s="225">
        <v>0</v>
      </c>
      <c r="E63" s="226">
        <f>+C63+D63</f>
        <v>0</v>
      </c>
      <c r="F63" s="225">
        <v>0</v>
      </c>
      <c r="G63" s="225">
        <v>0</v>
      </c>
      <c r="H63" s="225">
        <v>0</v>
      </c>
      <c r="I63" s="225">
        <v>0</v>
      </c>
      <c r="J63" s="225">
        <v>0</v>
      </c>
      <c r="K63" s="225">
        <v>0</v>
      </c>
      <c r="L63" s="225">
        <v>0</v>
      </c>
      <c r="M63" s="226">
        <f>+K63+L63</f>
        <v>0</v>
      </c>
      <c r="N63" s="225">
        <v>0</v>
      </c>
      <c r="O63" s="227">
        <f t="shared" si="2"/>
        <v>0</v>
      </c>
    </row>
    <row r="64" spans="1:15" ht="13" x14ac:dyDescent="0.25">
      <c r="A64" s="198"/>
      <c r="B64" s="199"/>
      <c r="C64" s="228"/>
      <c r="D64" s="228"/>
      <c r="E64" s="228"/>
      <c r="F64" s="228"/>
      <c r="G64" s="228"/>
      <c r="H64" s="228"/>
      <c r="I64" s="228"/>
      <c r="J64" s="228"/>
      <c r="K64" s="228"/>
      <c r="L64" s="228"/>
      <c r="M64" s="228"/>
      <c r="N64" s="228"/>
      <c r="O64" s="228"/>
    </row>
    <row r="65" spans="1:15" s="230" customFormat="1" ht="13" x14ac:dyDescent="0.25">
      <c r="A65" s="198" t="s">
        <v>3</v>
      </c>
      <c r="B65" s="199"/>
      <c r="C65" s="229">
        <f>SUM(C19:C63)</f>
        <v>0</v>
      </c>
      <c r="D65" s="229">
        <f t="shared" ref="D65:O65" si="5">SUM(D19:D63)</f>
        <v>0</v>
      </c>
      <c r="E65" s="229">
        <f t="shared" si="5"/>
        <v>0</v>
      </c>
      <c r="F65" s="229">
        <f t="shared" ref="F65" si="6">SUM(F19:F63)</f>
        <v>0</v>
      </c>
      <c r="G65" s="229">
        <f t="shared" si="5"/>
        <v>0</v>
      </c>
      <c r="H65" s="229">
        <f t="shared" si="5"/>
        <v>0</v>
      </c>
      <c r="I65" s="229">
        <f t="shared" si="5"/>
        <v>0</v>
      </c>
      <c r="J65" s="229">
        <f t="shared" si="5"/>
        <v>0</v>
      </c>
      <c r="K65" s="229">
        <f t="shared" si="5"/>
        <v>0</v>
      </c>
      <c r="L65" s="229">
        <f t="shared" si="5"/>
        <v>0</v>
      </c>
      <c r="M65" s="229">
        <f t="shared" si="5"/>
        <v>0</v>
      </c>
      <c r="N65" s="229">
        <f t="shared" si="5"/>
        <v>0</v>
      </c>
      <c r="O65" s="229">
        <f t="shared" si="5"/>
        <v>0</v>
      </c>
    </row>
    <row r="66" spans="1:15" ht="13.5" thickBot="1" x14ac:dyDescent="0.3">
      <c r="A66" s="201"/>
      <c r="B66" s="202"/>
      <c r="C66" s="231"/>
      <c r="D66" s="231"/>
      <c r="E66" s="231"/>
      <c r="F66" s="231"/>
      <c r="G66" s="231"/>
      <c r="H66" s="231"/>
      <c r="I66" s="231"/>
      <c r="J66" s="231"/>
      <c r="K66" s="231"/>
      <c r="L66" s="231"/>
      <c r="M66" s="231"/>
      <c r="N66" s="231"/>
      <c r="O66" s="231"/>
    </row>
    <row r="67" spans="1:15" s="208" customFormat="1" ht="12" x14ac:dyDescent="0.25">
      <c r="A67" s="204"/>
      <c r="B67" s="204"/>
      <c r="C67" s="205"/>
      <c r="D67" s="205"/>
      <c r="E67" s="205"/>
      <c r="F67" s="205"/>
      <c r="G67" s="205"/>
      <c r="H67" s="205"/>
      <c r="I67" s="205"/>
      <c r="J67" s="205"/>
      <c r="K67" s="205"/>
      <c r="L67" s="205"/>
      <c r="M67" s="205"/>
      <c r="N67" s="205"/>
    </row>
    <row r="68" spans="1:15" s="208" customFormat="1" ht="12" x14ac:dyDescent="0.25"/>
    <row r="69" spans="1:15" x14ac:dyDescent="0.25">
      <c r="C69" s="160"/>
      <c r="D69" s="160"/>
      <c r="F69" s="160"/>
      <c r="G69" s="160"/>
      <c r="H69" s="160"/>
      <c r="I69" s="160"/>
      <c r="J69" s="160"/>
      <c r="K69" s="160"/>
      <c r="L69" s="160"/>
      <c r="M69" s="160"/>
    </row>
    <row r="70" spans="1:15" x14ac:dyDescent="0.25">
      <c r="C70" s="160"/>
      <c r="D70" s="160"/>
      <c r="F70" s="160"/>
      <c r="G70" s="160"/>
      <c r="H70" s="160"/>
      <c r="I70" s="160"/>
      <c r="J70" s="160"/>
      <c r="K70" s="160"/>
      <c r="L70" s="160"/>
      <c r="M70" s="160"/>
    </row>
    <row r="71" spans="1:15" x14ac:dyDescent="0.25">
      <c r="C71" s="160"/>
      <c r="D71" s="160"/>
      <c r="F71" s="160"/>
      <c r="G71" s="160"/>
      <c r="H71" s="160"/>
      <c r="I71" s="160"/>
      <c r="J71" s="160"/>
      <c r="K71" s="160"/>
      <c r="L71" s="160"/>
      <c r="M71" s="160"/>
    </row>
    <row r="72" spans="1:15" x14ac:dyDescent="0.25">
      <c r="C72" s="160"/>
      <c r="D72" s="160"/>
      <c r="F72" s="160"/>
      <c r="G72" s="160"/>
      <c r="H72" s="160"/>
      <c r="I72" s="160"/>
      <c r="J72" s="160"/>
      <c r="K72" s="160"/>
      <c r="L72" s="160"/>
      <c r="M72" s="160"/>
    </row>
    <row r="73" spans="1:15" x14ac:dyDescent="0.25">
      <c r="C73" s="160"/>
      <c r="D73" s="160"/>
      <c r="F73" s="160"/>
      <c r="G73" s="160"/>
      <c r="H73" s="160"/>
      <c r="I73" s="160"/>
      <c r="J73" s="160"/>
      <c r="K73" s="160"/>
      <c r="L73" s="160"/>
      <c r="M73" s="160"/>
    </row>
    <row r="74" spans="1:15" x14ac:dyDescent="0.25">
      <c r="C74" s="160"/>
      <c r="D74" s="160"/>
      <c r="F74" s="160"/>
      <c r="G74" s="160"/>
      <c r="H74" s="160"/>
      <c r="I74" s="160"/>
      <c r="J74" s="160"/>
      <c r="K74" s="160"/>
      <c r="L74" s="160"/>
      <c r="M74" s="160"/>
    </row>
    <row r="75" spans="1:15" x14ac:dyDescent="0.25">
      <c r="C75" s="160"/>
      <c r="D75" s="160"/>
      <c r="F75" s="160"/>
      <c r="G75" s="160"/>
      <c r="H75" s="160"/>
      <c r="I75" s="160"/>
      <c r="J75" s="160"/>
      <c r="K75" s="160"/>
      <c r="L75" s="160"/>
      <c r="M75" s="160"/>
    </row>
    <row r="76" spans="1:15" x14ac:dyDescent="0.25">
      <c r="C76" s="160"/>
      <c r="D76" s="160"/>
      <c r="F76" s="160"/>
      <c r="G76" s="160"/>
      <c r="H76" s="160"/>
      <c r="I76" s="160"/>
      <c r="J76" s="160"/>
      <c r="K76" s="160"/>
      <c r="L76" s="160"/>
      <c r="M76" s="160"/>
    </row>
    <row r="77" spans="1:15" x14ac:dyDescent="0.25">
      <c r="C77" s="160"/>
      <c r="D77" s="160"/>
      <c r="F77" s="160"/>
      <c r="G77" s="160"/>
      <c r="H77" s="160"/>
      <c r="I77" s="160"/>
      <c r="J77" s="160"/>
      <c r="K77" s="160"/>
      <c r="L77" s="160"/>
      <c r="M77" s="160"/>
    </row>
    <row r="78" spans="1:15" x14ac:dyDescent="0.25">
      <c r="C78" s="160"/>
      <c r="D78" s="160"/>
      <c r="F78" s="160"/>
      <c r="G78" s="160"/>
      <c r="H78" s="160"/>
      <c r="I78" s="160"/>
      <c r="J78" s="160"/>
      <c r="K78" s="160"/>
      <c r="L78" s="160"/>
      <c r="M78" s="160"/>
    </row>
    <row r="79" spans="1:15" x14ac:dyDescent="0.25">
      <c r="C79" s="160"/>
      <c r="D79" s="160"/>
      <c r="F79" s="160"/>
      <c r="G79" s="160"/>
      <c r="H79" s="160"/>
      <c r="I79" s="160"/>
      <c r="J79" s="160"/>
      <c r="K79" s="160"/>
      <c r="L79" s="160"/>
      <c r="M79" s="160"/>
    </row>
    <row r="80" spans="1:15" x14ac:dyDescent="0.25">
      <c r="C80" s="160"/>
      <c r="D80" s="160"/>
      <c r="F80" s="160"/>
      <c r="G80" s="160"/>
      <c r="H80" s="160"/>
      <c r="I80" s="160"/>
      <c r="J80" s="160"/>
      <c r="K80" s="160"/>
      <c r="L80" s="160"/>
      <c r="M80" s="160"/>
    </row>
    <row r="81" s="160" customFormat="1" x14ac:dyDescent="0.25"/>
    <row r="82" s="160" customFormat="1" x14ac:dyDescent="0.25"/>
    <row r="83" s="160" customFormat="1" x14ac:dyDescent="0.25"/>
    <row r="84" s="160" customFormat="1" x14ac:dyDescent="0.25"/>
    <row r="85" s="160" customFormat="1" x14ac:dyDescent="0.25"/>
    <row r="86" s="160" customFormat="1" x14ac:dyDescent="0.25"/>
    <row r="87" s="160" customFormat="1" x14ac:dyDescent="0.25"/>
    <row r="88" s="160" customFormat="1" x14ac:dyDescent="0.25"/>
    <row r="89" s="160" customFormat="1" x14ac:dyDescent="0.25"/>
    <row r="90" s="160" customFormat="1" x14ac:dyDescent="0.25"/>
    <row r="91" s="160" customFormat="1" x14ac:dyDescent="0.25"/>
    <row r="92" s="160" customFormat="1" x14ac:dyDescent="0.25"/>
    <row r="93" s="160" customFormat="1" x14ac:dyDescent="0.25"/>
    <row r="94" s="160" customFormat="1" x14ac:dyDescent="0.25"/>
    <row r="95" s="160" customFormat="1" x14ac:dyDescent="0.25"/>
    <row r="96" s="160" customFormat="1" x14ac:dyDescent="0.25"/>
    <row r="97" s="160" customFormat="1" x14ac:dyDescent="0.25"/>
    <row r="98" s="160" customFormat="1" x14ac:dyDescent="0.25"/>
    <row r="99" s="160" customFormat="1" x14ac:dyDescent="0.25"/>
    <row r="100" s="160" customFormat="1" x14ac:dyDescent="0.25"/>
    <row r="101" s="160" customFormat="1" x14ac:dyDescent="0.25"/>
    <row r="102" s="160" customFormat="1" x14ac:dyDescent="0.25"/>
    <row r="103" s="160" customFormat="1" x14ac:dyDescent="0.25"/>
    <row r="104" s="160" customFormat="1" x14ac:dyDescent="0.25"/>
    <row r="105" s="160" customFormat="1" x14ac:dyDescent="0.25"/>
    <row r="106" s="160" customFormat="1" x14ac:dyDescent="0.25"/>
    <row r="107" s="160" customFormat="1" x14ac:dyDescent="0.25"/>
    <row r="108" s="160" customFormat="1" x14ac:dyDescent="0.25"/>
    <row r="109" s="160" customFormat="1" x14ac:dyDescent="0.25"/>
    <row r="110" s="160" customFormat="1" x14ac:dyDescent="0.25"/>
    <row r="111" s="160" customFormat="1" x14ac:dyDescent="0.25"/>
    <row r="112" s="160" customFormat="1" x14ac:dyDescent="0.25"/>
    <row r="113" s="160" customFormat="1" x14ac:dyDescent="0.25"/>
    <row r="114" s="160" customFormat="1" x14ac:dyDescent="0.25"/>
    <row r="115" s="160" customFormat="1" x14ac:dyDescent="0.25"/>
    <row r="116" s="160" customFormat="1" x14ac:dyDescent="0.25"/>
    <row r="117" s="160" customFormat="1" x14ac:dyDescent="0.25"/>
    <row r="118" s="160" customFormat="1" x14ac:dyDescent="0.25"/>
    <row r="119" s="160" customFormat="1" x14ac:dyDescent="0.25"/>
    <row r="120" s="160" customFormat="1" x14ac:dyDescent="0.25"/>
    <row r="121" s="160" customFormat="1" x14ac:dyDescent="0.25"/>
    <row r="122" s="160" customFormat="1" x14ac:dyDescent="0.25"/>
    <row r="123" s="160" customFormat="1" x14ac:dyDescent="0.25"/>
    <row r="124" s="160" customFormat="1" x14ac:dyDescent="0.25"/>
    <row r="125" s="160" customFormat="1" x14ac:dyDescent="0.25"/>
    <row r="126" s="160" customFormat="1" x14ac:dyDescent="0.25"/>
    <row r="127" s="160" customFormat="1" x14ac:dyDescent="0.25"/>
    <row r="128" s="160" customFormat="1" x14ac:dyDescent="0.25"/>
    <row r="129" s="160" customFormat="1" x14ac:dyDescent="0.25"/>
    <row r="130" s="160" customFormat="1" x14ac:dyDescent="0.25"/>
    <row r="131" s="160" customFormat="1" x14ac:dyDescent="0.25"/>
    <row r="132" s="160" customFormat="1" x14ac:dyDescent="0.25"/>
    <row r="133" s="160" customFormat="1" x14ac:dyDescent="0.25"/>
    <row r="134" s="160" customFormat="1" x14ac:dyDescent="0.25"/>
    <row r="135" s="160" customFormat="1" x14ac:dyDescent="0.25"/>
    <row r="136" s="160" customFormat="1" x14ac:dyDescent="0.25"/>
    <row r="137" s="160" customFormat="1" x14ac:dyDescent="0.25"/>
    <row r="138" s="160" customFormat="1" x14ac:dyDescent="0.25"/>
    <row r="139" s="160" customFormat="1" x14ac:dyDescent="0.25"/>
    <row r="140" s="160" customFormat="1" x14ac:dyDescent="0.25"/>
    <row r="141" s="160" customFormat="1" x14ac:dyDescent="0.25"/>
    <row r="142" s="160" customFormat="1" x14ac:dyDescent="0.25"/>
    <row r="143" s="160" customFormat="1" x14ac:dyDescent="0.25"/>
    <row r="144" s="160" customFormat="1" x14ac:dyDescent="0.25"/>
    <row r="145" s="160" customFormat="1" x14ac:dyDescent="0.25"/>
    <row r="146" s="160" customFormat="1" x14ac:dyDescent="0.25"/>
    <row r="147" s="160" customFormat="1" x14ac:dyDescent="0.25"/>
    <row r="148" s="160" customFormat="1" x14ac:dyDescent="0.25"/>
    <row r="149" s="160" customFormat="1" x14ac:dyDescent="0.25"/>
    <row r="150" s="160" customFormat="1" x14ac:dyDescent="0.25"/>
    <row r="151" s="160" customFormat="1" x14ac:dyDescent="0.25"/>
    <row r="152" s="160" customFormat="1" x14ac:dyDescent="0.25"/>
    <row r="153" s="160" customFormat="1" x14ac:dyDescent="0.25"/>
    <row r="154" s="160" customFormat="1" x14ac:dyDescent="0.25"/>
    <row r="155" s="160" customFormat="1" x14ac:dyDescent="0.25"/>
    <row r="156" s="160" customFormat="1" x14ac:dyDescent="0.25"/>
    <row r="157" s="160" customFormat="1" x14ac:dyDescent="0.25"/>
    <row r="158" s="160" customFormat="1" x14ac:dyDescent="0.25"/>
    <row r="159" s="160" customFormat="1" x14ac:dyDescent="0.25"/>
    <row r="160" s="160" customFormat="1" x14ac:dyDescent="0.25"/>
    <row r="161" s="160" customFormat="1" x14ac:dyDescent="0.25"/>
    <row r="162" s="160" customFormat="1" x14ac:dyDescent="0.25"/>
    <row r="163" s="160" customFormat="1" x14ac:dyDescent="0.25"/>
    <row r="164" s="160" customFormat="1" x14ac:dyDescent="0.25"/>
    <row r="165" s="160" customFormat="1" x14ac:dyDescent="0.25"/>
    <row r="166" s="160" customFormat="1" x14ac:dyDescent="0.25"/>
    <row r="167" s="160" customFormat="1" x14ac:dyDescent="0.25"/>
    <row r="168" s="160" customFormat="1" x14ac:dyDescent="0.25"/>
    <row r="169" s="160" customFormat="1" x14ac:dyDescent="0.25"/>
    <row r="170" s="160" customFormat="1" x14ac:dyDescent="0.25"/>
    <row r="171" s="160" customFormat="1" x14ac:dyDescent="0.25"/>
    <row r="172" s="160" customFormat="1" x14ac:dyDescent="0.25"/>
    <row r="173" s="160" customFormat="1" x14ac:dyDescent="0.25"/>
    <row r="174" s="160" customFormat="1" x14ac:dyDescent="0.25"/>
    <row r="175" s="160" customFormat="1" x14ac:dyDescent="0.25"/>
    <row r="176" s="160" customFormat="1" x14ac:dyDescent="0.25"/>
    <row r="177" s="160" customFormat="1" x14ac:dyDescent="0.25"/>
    <row r="178" s="160" customFormat="1" x14ac:dyDescent="0.25"/>
    <row r="179" s="160" customFormat="1" x14ac:dyDescent="0.25"/>
    <row r="180" s="160" customFormat="1" x14ac:dyDescent="0.25"/>
    <row r="181" s="160" customFormat="1" x14ac:dyDescent="0.25"/>
    <row r="182" s="160" customFormat="1" x14ac:dyDescent="0.25"/>
    <row r="183" s="160" customFormat="1" x14ac:dyDescent="0.25"/>
    <row r="184" s="160" customFormat="1" x14ac:dyDescent="0.25"/>
    <row r="185" s="160" customFormat="1" x14ac:dyDescent="0.25"/>
    <row r="186" s="160" customFormat="1" x14ac:dyDescent="0.25"/>
    <row r="187" s="160" customFormat="1" x14ac:dyDescent="0.25"/>
    <row r="188" s="160" customFormat="1" x14ac:dyDescent="0.25"/>
    <row r="189" s="160" customFormat="1" x14ac:dyDescent="0.25"/>
    <row r="190" s="160" customFormat="1" x14ac:dyDescent="0.25"/>
    <row r="191" s="160" customFormat="1" x14ac:dyDescent="0.25"/>
    <row r="192" s="160" customFormat="1" x14ac:dyDescent="0.25"/>
    <row r="193" s="160" customFormat="1" x14ac:dyDescent="0.25"/>
    <row r="194" s="160" customFormat="1" x14ac:dyDescent="0.25"/>
    <row r="195" s="160" customFormat="1" x14ac:dyDescent="0.25"/>
    <row r="196" s="160" customFormat="1" x14ac:dyDescent="0.25"/>
    <row r="197" s="160" customFormat="1" x14ac:dyDescent="0.25"/>
    <row r="198" s="160" customFormat="1" x14ac:dyDescent="0.25"/>
    <row r="199" s="160" customFormat="1" x14ac:dyDescent="0.25"/>
    <row r="200" s="160" customFormat="1" x14ac:dyDescent="0.25"/>
    <row r="201" s="160" customFormat="1" x14ac:dyDescent="0.25"/>
    <row r="202" s="160" customFormat="1" x14ac:dyDescent="0.25"/>
    <row r="203" s="160" customFormat="1" x14ac:dyDescent="0.25"/>
    <row r="204" s="160" customFormat="1" x14ac:dyDescent="0.25"/>
    <row r="205" s="160" customFormat="1" x14ac:dyDescent="0.25"/>
    <row r="206" s="160" customFormat="1" x14ac:dyDescent="0.25"/>
    <row r="207" s="160" customFormat="1" x14ac:dyDescent="0.25"/>
    <row r="208" s="160" customFormat="1" x14ac:dyDescent="0.25"/>
    <row r="209" s="160" customFormat="1" x14ac:dyDescent="0.25"/>
    <row r="210" s="160" customFormat="1" x14ac:dyDescent="0.25"/>
    <row r="211" s="160" customFormat="1" x14ac:dyDescent="0.25"/>
    <row r="212" s="160" customFormat="1" x14ac:dyDescent="0.25"/>
    <row r="213" s="160" customFormat="1" x14ac:dyDescent="0.25"/>
    <row r="214" s="160" customFormat="1" x14ac:dyDescent="0.25"/>
    <row r="215" s="160" customFormat="1" x14ac:dyDescent="0.25"/>
    <row r="216" s="160" customFormat="1" x14ac:dyDescent="0.25"/>
    <row r="217" s="160" customFormat="1" x14ac:dyDescent="0.25"/>
    <row r="218" s="160" customFormat="1" x14ac:dyDescent="0.25"/>
    <row r="219" s="160" customFormat="1" x14ac:dyDescent="0.25"/>
    <row r="220" s="160" customFormat="1" x14ac:dyDescent="0.25"/>
    <row r="221" s="160" customFormat="1" x14ac:dyDescent="0.25"/>
    <row r="222" s="160" customFormat="1" x14ac:dyDescent="0.25"/>
    <row r="223" s="160" customFormat="1" x14ac:dyDescent="0.25"/>
    <row r="224" s="160" customFormat="1" x14ac:dyDescent="0.25"/>
    <row r="225" s="160" customFormat="1" x14ac:dyDescent="0.25"/>
    <row r="226" s="160" customFormat="1" x14ac:dyDescent="0.25"/>
    <row r="227" s="160" customFormat="1" x14ac:dyDescent="0.25"/>
    <row r="228" s="160" customFormat="1" x14ac:dyDescent="0.25"/>
    <row r="229" s="160" customFormat="1" x14ac:dyDescent="0.25"/>
    <row r="230" s="160" customFormat="1" x14ac:dyDescent="0.25"/>
    <row r="231" s="160" customFormat="1" x14ac:dyDescent="0.25"/>
    <row r="232" s="160" customFormat="1" x14ac:dyDescent="0.25"/>
    <row r="233" s="160" customFormat="1" x14ac:dyDescent="0.25"/>
    <row r="234" s="160" customFormat="1" x14ac:dyDescent="0.25"/>
    <row r="235" s="160" customFormat="1" x14ac:dyDescent="0.25"/>
    <row r="236" s="160" customFormat="1" x14ac:dyDescent="0.25"/>
    <row r="237" s="160" customFormat="1" x14ac:dyDescent="0.25"/>
    <row r="238" s="160" customFormat="1" x14ac:dyDescent="0.25"/>
    <row r="239" s="160" customFormat="1" x14ac:dyDescent="0.25"/>
    <row r="240" s="160" customFormat="1" x14ac:dyDescent="0.25"/>
    <row r="241" s="160" customFormat="1" x14ac:dyDescent="0.25"/>
    <row r="242" s="160" customFormat="1" x14ac:dyDescent="0.25"/>
    <row r="243" s="160" customFormat="1" x14ac:dyDescent="0.25"/>
    <row r="244" s="160" customFormat="1" x14ac:dyDescent="0.25"/>
    <row r="245" s="160" customFormat="1" x14ac:dyDescent="0.25"/>
    <row r="246" s="160" customFormat="1" x14ac:dyDescent="0.25"/>
    <row r="247" s="160" customFormat="1" x14ac:dyDescent="0.25"/>
    <row r="248" s="160" customFormat="1" x14ac:dyDescent="0.25"/>
    <row r="249" s="160" customFormat="1" x14ac:dyDescent="0.25"/>
    <row r="250" s="160" customFormat="1" x14ac:dyDescent="0.25"/>
    <row r="251" s="160" customFormat="1" x14ac:dyDescent="0.25"/>
    <row r="252" s="160" customFormat="1" x14ac:dyDescent="0.25"/>
    <row r="253" s="160" customFormat="1" x14ac:dyDescent="0.25"/>
    <row r="254" s="160" customFormat="1" x14ac:dyDescent="0.25"/>
    <row r="255" s="160" customFormat="1" x14ac:dyDescent="0.25"/>
    <row r="256" s="160" customFormat="1" x14ac:dyDescent="0.25"/>
    <row r="257" spans="3:13" x14ac:dyDescent="0.25">
      <c r="C257" s="160"/>
      <c r="D257" s="160"/>
      <c r="F257" s="160"/>
      <c r="G257" s="160"/>
      <c r="H257" s="160"/>
      <c r="I257" s="160"/>
      <c r="J257" s="160"/>
      <c r="K257" s="160"/>
      <c r="L257" s="160"/>
      <c r="M257" s="160"/>
    </row>
    <row r="258" spans="3:13" x14ac:dyDescent="0.25">
      <c r="C258" s="160"/>
      <c r="D258" s="160"/>
      <c r="F258" s="160"/>
      <c r="G258" s="160"/>
      <c r="H258" s="160"/>
      <c r="I258" s="160"/>
      <c r="J258" s="160"/>
      <c r="K258" s="160"/>
      <c r="L258" s="160"/>
      <c r="M258" s="160"/>
    </row>
    <row r="259" spans="3:13" x14ac:dyDescent="0.25">
      <c r="C259" s="160"/>
      <c r="D259" s="160"/>
      <c r="F259" s="160"/>
      <c r="G259" s="160"/>
      <c r="H259" s="160"/>
      <c r="I259" s="160"/>
      <c r="J259" s="160"/>
      <c r="K259" s="160"/>
      <c r="L259" s="160"/>
      <c r="M259" s="160"/>
    </row>
    <row r="260" spans="3:13" x14ac:dyDescent="0.25">
      <c r="C260" s="160"/>
      <c r="D260" s="160"/>
      <c r="F260" s="160"/>
      <c r="G260" s="160"/>
      <c r="H260" s="160"/>
      <c r="I260" s="160"/>
      <c r="J260" s="160"/>
      <c r="K260" s="160"/>
      <c r="L260" s="160"/>
      <c r="M260" s="160"/>
    </row>
    <row r="261" spans="3:13" x14ac:dyDescent="0.25">
      <c r="C261" s="160"/>
      <c r="D261" s="160"/>
      <c r="F261" s="160"/>
      <c r="G261" s="160"/>
      <c r="H261" s="160"/>
      <c r="I261" s="160"/>
      <c r="J261" s="160"/>
      <c r="K261" s="160"/>
      <c r="L261" s="160"/>
      <c r="M261" s="160"/>
    </row>
    <row r="262" spans="3:13" x14ac:dyDescent="0.25">
      <c r="C262" s="160"/>
      <c r="D262" s="160"/>
      <c r="F262" s="160"/>
      <c r="G262" s="160"/>
      <c r="H262" s="160"/>
      <c r="I262" s="160"/>
      <c r="J262" s="160"/>
      <c r="K262" s="160"/>
      <c r="L262" s="160"/>
      <c r="M262" s="160"/>
    </row>
    <row r="263" spans="3:13" x14ac:dyDescent="0.25">
      <c r="C263" s="160"/>
      <c r="D263" s="160"/>
      <c r="F263" s="160"/>
      <c r="G263" s="160"/>
      <c r="H263" s="160"/>
      <c r="I263" s="160"/>
      <c r="J263" s="160"/>
      <c r="K263" s="160"/>
      <c r="L263" s="160"/>
      <c r="M263" s="160"/>
    </row>
    <row r="264" spans="3:13" x14ac:dyDescent="0.25">
      <c r="C264" s="160"/>
      <c r="D264" s="160"/>
      <c r="F264" s="160"/>
      <c r="G264" s="160"/>
      <c r="H264" s="160"/>
      <c r="I264" s="160"/>
      <c r="J264" s="160"/>
      <c r="K264" s="160"/>
      <c r="L264" s="160"/>
      <c r="M264" s="160"/>
    </row>
    <row r="265" spans="3:13" x14ac:dyDescent="0.25">
      <c r="C265" s="160"/>
      <c r="D265" s="160"/>
      <c r="F265" s="160"/>
      <c r="G265" s="160"/>
      <c r="H265" s="160"/>
      <c r="I265" s="160"/>
      <c r="J265" s="160"/>
      <c r="K265" s="160"/>
      <c r="L265" s="160"/>
      <c r="M265" s="160"/>
    </row>
    <row r="266" spans="3:13" x14ac:dyDescent="0.25">
      <c r="C266" s="160"/>
      <c r="D266" s="160"/>
      <c r="F266" s="160"/>
      <c r="G266" s="160"/>
      <c r="H266" s="160"/>
      <c r="I266" s="160"/>
      <c r="J266" s="160"/>
      <c r="K266" s="160"/>
      <c r="L266" s="160"/>
      <c r="M266" s="160"/>
    </row>
    <row r="267" spans="3:13" x14ac:dyDescent="0.25">
      <c r="C267" s="160"/>
    </row>
    <row r="268" spans="3:13" x14ac:dyDescent="0.25">
      <c r="C268" s="160"/>
    </row>
    <row r="269" spans="3:13" x14ac:dyDescent="0.25">
      <c r="C269" s="160"/>
    </row>
    <row r="270" spans="3:13" x14ac:dyDescent="0.25">
      <c r="C270" s="160"/>
    </row>
    <row r="271" spans="3:13" x14ac:dyDescent="0.25">
      <c r="C271" s="160"/>
    </row>
    <row r="272" spans="3:13" x14ac:dyDescent="0.25">
      <c r="C272" s="160"/>
    </row>
    <row r="273" spans="3:3" x14ac:dyDescent="0.25">
      <c r="C273" s="160"/>
    </row>
    <row r="274" spans="3:3" x14ac:dyDescent="0.25">
      <c r="C274" s="160"/>
    </row>
    <row r="275" spans="3:3" x14ac:dyDescent="0.25">
      <c r="C275" s="160"/>
    </row>
    <row r="276" spans="3:3" x14ac:dyDescent="0.25">
      <c r="C276" s="160"/>
    </row>
    <row r="277" spans="3:3" x14ac:dyDescent="0.25">
      <c r="C277" s="160"/>
    </row>
    <row r="278" spans="3:3" x14ac:dyDescent="0.25">
      <c r="C278" s="160"/>
    </row>
    <row r="279" spans="3:3" x14ac:dyDescent="0.25">
      <c r="C279" s="160"/>
    </row>
    <row r="280" spans="3:3" x14ac:dyDescent="0.25">
      <c r="C280" s="160"/>
    </row>
    <row r="281" spans="3:3" x14ac:dyDescent="0.25">
      <c r="C281" s="160"/>
    </row>
    <row r="282" spans="3:3" x14ac:dyDescent="0.25">
      <c r="C282" s="160"/>
    </row>
    <row r="283" spans="3:3" x14ac:dyDescent="0.25">
      <c r="C283" s="160"/>
    </row>
    <row r="284" spans="3:3" x14ac:dyDescent="0.25">
      <c r="C284" s="160"/>
    </row>
    <row r="285" spans="3:3" x14ac:dyDescent="0.25">
      <c r="C285" s="160"/>
    </row>
    <row r="286" spans="3:3" x14ac:dyDescent="0.25">
      <c r="C286" s="160"/>
    </row>
    <row r="287" spans="3:3" x14ac:dyDescent="0.25">
      <c r="C287" s="160"/>
    </row>
    <row r="288" spans="3:3" x14ac:dyDescent="0.25">
      <c r="C288" s="160"/>
    </row>
    <row r="289" spans="3:3" x14ac:dyDescent="0.25">
      <c r="C289" s="160"/>
    </row>
    <row r="290" spans="3:3" x14ac:dyDescent="0.25">
      <c r="C290" s="160"/>
    </row>
    <row r="291" spans="3:3" x14ac:dyDescent="0.25">
      <c r="C291" s="160"/>
    </row>
    <row r="292" spans="3:3" x14ac:dyDescent="0.25">
      <c r="C292" s="160"/>
    </row>
    <row r="293" spans="3:3" x14ac:dyDescent="0.25">
      <c r="C293" s="160"/>
    </row>
    <row r="294" spans="3:3" x14ac:dyDescent="0.25">
      <c r="C294" s="160"/>
    </row>
    <row r="295" spans="3:3" x14ac:dyDescent="0.25">
      <c r="C295" s="160"/>
    </row>
    <row r="296" spans="3:3" x14ac:dyDescent="0.25">
      <c r="C296" s="160"/>
    </row>
    <row r="297" spans="3:3" x14ac:dyDescent="0.25">
      <c r="C297" s="160"/>
    </row>
    <row r="298" spans="3:3" x14ac:dyDescent="0.25">
      <c r="C298" s="160"/>
    </row>
    <row r="299" spans="3:3" x14ac:dyDescent="0.25">
      <c r="C299" s="160"/>
    </row>
    <row r="300" spans="3:3" x14ac:dyDescent="0.25">
      <c r="C300" s="160"/>
    </row>
    <row r="301" spans="3:3" x14ac:dyDescent="0.25">
      <c r="C301" s="160"/>
    </row>
    <row r="302" spans="3:3" x14ac:dyDescent="0.25">
      <c r="C302" s="160"/>
    </row>
    <row r="303" spans="3:3" x14ac:dyDescent="0.25">
      <c r="C303" s="160"/>
    </row>
    <row r="304" spans="3:3" x14ac:dyDescent="0.25">
      <c r="C304" s="160"/>
    </row>
    <row r="305" spans="3:3" x14ac:dyDescent="0.25">
      <c r="C305" s="160"/>
    </row>
    <row r="306" spans="3:3" x14ac:dyDescent="0.25">
      <c r="C306" s="160"/>
    </row>
    <row r="307" spans="3:3" x14ac:dyDescent="0.25">
      <c r="C307" s="160"/>
    </row>
    <row r="308" spans="3:3" x14ac:dyDescent="0.25">
      <c r="C308" s="160"/>
    </row>
    <row r="309" spans="3:3" x14ac:dyDescent="0.25">
      <c r="C309" s="160"/>
    </row>
    <row r="310" spans="3:3" x14ac:dyDescent="0.25">
      <c r="C310" s="160"/>
    </row>
    <row r="311" spans="3:3" x14ac:dyDescent="0.25">
      <c r="C311" s="160"/>
    </row>
    <row r="312" spans="3:3" x14ac:dyDescent="0.25">
      <c r="C312" s="160"/>
    </row>
    <row r="313" spans="3:3" x14ac:dyDescent="0.25">
      <c r="C313" s="160"/>
    </row>
    <row r="314" spans="3:3" x14ac:dyDescent="0.25">
      <c r="C314" s="160"/>
    </row>
    <row r="315" spans="3:3" x14ac:dyDescent="0.25">
      <c r="C315" s="160"/>
    </row>
    <row r="316" spans="3:3" x14ac:dyDescent="0.25">
      <c r="C316" s="160"/>
    </row>
    <row r="317" spans="3:3" x14ac:dyDescent="0.25">
      <c r="C317" s="160"/>
    </row>
    <row r="318" spans="3:3" x14ac:dyDescent="0.25">
      <c r="C318" s="160"/>
    </row>
    <row r="319" spans="3:3" x14ac:dyDescent="0.25">
      <c r="C319" s="160"/>
    </row>
    <row r="320" spans="3:3" x14ac:dyDescent="0.25">
      <c r="C320" s="160"/>
    </row>
    <row r="321" spans="3:3" x14ac:dyDescent="0.25">
      <c r="C321" s="160"/>
    </row>
    <row r="322" spans="3:3" x14ac:dyDescent="0.25">
      <c r="C322" s="160"/>
    </row>
    <row r="323" spans="3:3" x14ac:dyDescent="0.25">
      <c r="C323" s="160"/>
    </row>
    <row r="324" spans="3:3" x14ac:dyDescent="0.25">
      <c r="C324" s="160"/>
    </row>
    <row r="325" spans="3:3" x14ac:dyDescent="0.25">
      <c r="C325" s="160"/>
    </row>
    <row r="326" spans="3:3" x14ac:dyDescent="0.25">
      <c r="C326" s="160"/>
    </row>
  </sheetData>
  <sheetProtection algorithmName="SHA-512" hashValue="7OP+f6oLqzXQIcty1l4Ll7PbxZcL2GXaHdTFwM/P6EE+jgjSPWI4IwIK9ICPWKs2RDBNinAGiyDU/dPW+BM0cQ==" saltValue="pos1F/W7YuQ1sf/irOWbfQ==" spinCount="100000" sheet="1" objects="1" scenarios="1" pivotTables="0"/>
  <mergeCells count="3">
    <mergeCell ref="A1:F1"/>
    <mergeCell ref="K16:M16"/>
    <mergeCell ref="A13:C13"/>
  </mergeCells>
  <conditionalFormatting sqref="A1:XFD1048576">
    <cfRule type="expression" dxfId="65" priority="1" stopIfTrue="1">
      <formula>$H$2="gas"</formula>
    </cfRule>
  </conditionalFormatting>
  <dataValidations count="2">
    <dataValidation type="decimal" operator="greaterThanOrEqual" allowBlank="1" showInputMessage="1" showErrorMessage="1" errorTitle="Negatieve waarde" error="Gelieve positieve waarde in te geven" sqref="C19:C63 L19:L63 G19:H63" xr:uid="{00000000-0002-0000-0600-000000000000}">
      <formula1>0</formula1>
    </dataValidation>
    <dataValidation type="decimal" operator="lessThanOrEqual" allowBlank="1" showInputMessage="1" showErrorMessage="1" errorTitle="Positief bedrag" error="Gelieve een negatief bedrag in te geven" sqref="D19:D63 I19:K63 N19:N63" xr:uid="{00000000-0002-0000-0600-000001000000}">
      <formula1>0</formula1>
    </dataValidation>
  </dataValidations>
  <pageMargins left="0.74803149606299213" right="0.74803149606299213" top="0.98425196850393704" bottom="0.98425196850393704" header="0.51181102362204722" footer="0.51181102362204722"/>
  <pageSetup paperSize="8" scale="42" fitToWidth="4" fitToHeight="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O47"/>
  <sheetViews>
    <sheetView zoomScale="80" zoomScaleNormal="80" workbookViewId="0">
      <selection activeCell="B2" sqref="B2"/>
    </sheetView>
  </sheetViews>
  <sheetFormatPr defaultColWidth="9.1796875" defaultRowHeight="12.5" x14ac:dyDescent="0.25"/>
  <cols>
    <col min="1" max="1" width="47.54296875" style="160" customWidth="1"/>
    <col min="2" max="2" width="29.54296875" style="160" customWidth="1"/>
    <col min="3" max="13" width="31" style="160" customWidth="1"/>
    <col min="14" max="15" width="31.453125" style="160" customWidth="1"/>
    <col min="16" max="42" width="9.1796875" style="160" customWidth="1"/>
    <col min="43" max="16384" width="9.1796875" style="160"/>
  </cols>
  <sheetData>
    <row r="1" spans="1:15" ht="26.5" customHeight="1" thickBot="1" x14ac:dyDescent="0.3">
      <c r="A1" s="810" t="s">
        <v>301</v>
      </c>
      <c r="B1" s="811"/>
      <c r="C1" s="811"/>
      <c r="D1" s="811"/>
      <c r="E1" s="811"/>
      <c r="F1" s="812"/>
      <c r="H1" s="209" t="str">
        <f>+TITELBLAD!C10</f>
        <v>elektriciteit</v>
      </c>
    </row>
    <row r="3" spans="1:15" ht="13" x14ac:dyDescent="0.25">
      <c r="A3" s="166" t="s">
        <v>58</v>
      </c>
      <c r="B3" s="172">
        <f>+TITELBLAD!E17</f>
        <v>2022</v>
      </c>
      <c r="C3" s="210">
        <f>-N44</f>
        <v>0</v>
      </c>
      <c r="D3" s="174"/>
      <c r="E3" s="174"/>
    </row>
    <row r="4" spans="1:15" x14ac:dyDescent="0.25">
      <c r="D4" s="174"/>
      <c r="E4" s="174"/>
    </row>
    <row r="7" spans="1:15" ht="13" x14ac:dyDescent="0.25">
      <c r="A7" s="166" t="s">
        <v>105</v>
      </c>
    </row>
    <row r="8" spans="1:15" ht="13" x14ac:dyDescent="0.25">
      <c r="A8" s="169" t="s">
        <v>88</v>
      </c>
    </row>
    <row r="9" spans="1:15" ht="13" x14ac:dyDescent="0.25">
      <c r="A9" s="175" t="s">
        <v>74</v>
      </c>
    </row>
    <row r="10" spans="1:15" ht="13" x14ac:dyDescent="0.25">
      <c r="A10" s="175" t="s">
        <v>75</v>
      </c>
    </row>
    <row r="11" spans="1:15" ht="13" x14ac:dyDescent="0.25">
      <c r="A11" s="175"/>
    </row>
    <row r="12" spans="1:15" ht="13" x14ac:dyDescent="0.25">
      <c r="A12" s="484" t="s">
        <v>434</v>
      </c>
    </row>
    <row r="13" spans="1:15" ht="42.65" customHeight="1" x14ac:dyDescent="0.25">
      <c r="A13" s="838" t="s">
        <v>435</v>
      </c>
      <c r="B13" s="838"/>
      <c r="C13" s="838"/>
    </row>
    <row r="14" spans="1:15" ht="13" x14ac:dyDescent="0.25">
      <c r="A14" s="175"/>
    </row>
    <row r="15" spans="1:15" ht="13" thickBot="1" x14ac:dyDescent="0.3"/>
    <row r="16" spans="1:15" ht="45" customHeight="1" thickBot="1" x14ac:dyDescent="0.3">
      <c r="A16" s="176" t="s">
        <v>76</v>
      </c>
      <c r="B16" s="6" t="s">
        <v>0</v>
      </c>
      <c r="C16" s="4" t="str">
        <f>"Historische aanschaffingswaarde activa einde boekjaar "&amp;B3-1</f>
        <v>Historische aanschaffingswaarde activa einde boekjaar 2021</v>
      </c>
      <c r="D16" s="4" t="str">
        <f>"Gecumuleerde afschrijvingen en waardeverminderingen activa einde boekjaar "&amp;B3-1</f>
        <v>Gecumuleerde afschrijvingen en waardeverminderingen activa einde boekjaar 2021</v>
      </c>
      <c r="E16" s="4" t="str">
        <f>"Nettoboekwaarde activa aan historische aanschaffingswaarde einde boekjaar "&amp;B3-1</f>
        <v>Nettoboekwaarde activa aan historische aanschaffingswaarde einde boekjaar 2021</v>
      </c>
      <c r="F16" s="4" t="str">
        <f>"Transfers boekjaar "&amp;B3</f>
        <v>Transfers boekjaar 2022</v>
      </c>
      <c r="G16" s="4" t="str">
        <f>"Vervangingsinvesteringen boekjaar "&amp;B3</f>
        <v>Vervangingsinvesteringen boekjaar 2022</v>
      </c>
      <c r="H16" s="4" t="str">
        <f>"Uitbreidingsinvesteringen boekjaar "&amp;B3</f>
        <v>Uitbreidingsinvesteringen boekjaar 2022</v>
      </c>
      <c r="I16" s="4" t="str">
        <f>"Tussenkomsten derden boekjaar "&amp;B3</f>
        <v>Tussenkomsten derden boekjaar 2022</v>
      </c>
      <c r="J16" s="4" t="str">
        <f>"Subsidies boekjaar "&amp;B3</f>
        <v>Subsidies boekjaar 2022</v>
      </c>
      <c r="K16" s="834" t="str">
        <f>"Desinvesteringen boekjaar "&amp;B3</f>
        <v>Desinvesteringen boekjaar 2022</v>
      </c>
      <c r="L16" s="835"/>
      <c r="M16" s="836"/>
      <c r="N16" s="4" t="str">
        <f>"Afschrijvingen en waardeverminderingen boekjaar "&amp;B3</f>
        <v>Afschrijvingen en waardeverminderingen boekjaar 2022</v>
      </c>
      <c r="O16" s="4" t="str">
        <f>"Nettoboekwaarde activa aan historische aanschaffingswaarde einde boekjaar "&amp;B3</f>
        <v>Nettoboekwaarde activa aan historische aanschaffingswaarde einde boekjaar 2022</v>
      </c>
    </row>
    <row r="17" spans="1:15" ht="45" customHeight="1" x14ac:dyDescent="0.25">
      <c r="A17" s="177"/>
      <c r="B17" s="7"/>
      <c r="C17" s="5"/>
      <c r="D17" s="5"/>
      <c r="E17" s="5"/>
      <c r="F17" s="5"/>
      <c r="G17" s="5"/>
      <c r="H17" s="5"/>
      <c r="I17" s="5"/>
      <c r="J17" s="5"/>
      <c r="K17" s="5" t="str">
        <f>"Historische aanschaffingswaarde desinvesteringen boekjaar "&amp;B3</f>
        <v>Historische aanschaffingswaarde desinvesteringen boekjaar 2022</v>
      </c>
      <c r="L17" s="5" t="str">
        <f>"Gecumuleerde afschrijvingen en waardeverminderingen desinvesteringen boekjaar "&amp;B3</f>
        <v>Gecumuleerde afschrijvingen en waardeverminderingen desinvesteringen boekjaar 2022</v>
      </c>
      <c r="M17" s="4" t="str">
        <f>"Nettoboekwaarde desinvesteringen boekjaar "&amp;B3</f>
        <v>Nettoboekwaarde desinvesteringen boekjaar 2022</v>
      </c>
      <c r="N17" s="5"/>
      <c r="O17" s="5"/>
    </row>
    <row r="18" spans="1:15" ht="13.5" thickBot="1" x14ac:dyDescent="0.3">
      <c r="A18" s="178"/>
      <c r="B18" s="179"/>
      <c r="C18" s="180" t="s">
        <v>4</v>
      </c>
      <c r="D18" s="180" t="s">
        <v>6</v>
      </c>
      <c r="E18" s="180"/>
      <c r="F18" s="180" t="s">
        <v>4</v>
      </c>
      <c r="G18" s="180" t="s">
        <v>4</v>
      </c>
      <c r="H18" s="180" t="s">
        <v>4</v>
      </c>
      <c r="I18" s="180" t="s">
        <v>6</v>
      </c>
      <c r="J18" s="180" t="s">
        <v>6</v>
      </c>
      <c r="K18" s="180" t="s">
        <v>6</v>
      </c>
      <c r="L18" s="180" t="s">
        <v>4</v>
      </c>
      <c r="M18" s="180"/>
      <c r="N18" s="180" t="s">
        <v>6</v>
      </c>
      <c r="O18" s="181"/>
    </row>
    <row r="19" spans="1:15" x14ac:dyDescent="0.25">
      <c r="A19" s="182" t="s">
        <v>81</v>
      </c>
      <c r="B19" s="211">
        <v>0</v>
      </c>
      <c r="C19" s="212">
        <v>0</v>
      </c>
      <c r="D19" s="212">
        <v>0</v>
      </c>
      <c r="E19" s="213">
        <f t="shared" ref="E19:E38" si="0">+C19+D19</f>
        <v>0</v>
      </c>
      <c r="F19" s="212">
        <v>0</v>
      </c>
      <c r="G19" s="212">
        <v>0</v>
      </c>
      <c r="H19" s="212">
        <v>0</v>
      </c>
      <c r="I19" s="212">
        <v>0</v>
      </c>
      <c r="J19" s="212">
        <v>0</v>
      </c>
      <c r="K19" s="212">
        <v>0</v>
      </c>
      <c r="L19" s="212">
        <v>0</v>
      </c>
      <c r="M19" s="213">
        <f t="shared" ref="M19:M38" si="1">+K19+L19</f>
        <v>0</v>
      </c>
      <c r="N19" s="212">
        <v>0</v>
      </c>
      <c r="O19" s="214">
        <f>+E19+F19+G19+H19+I19+J19+M19+N19</f>
        <v>0</v>
      </c>
    </row>
    <row r="20" spans="1:15" x14ac:dyDescent="0.25">
      <c r="A20" s="215" t="s">
        <v>44</v>
      </c>
      <c r="B20" s="216">
        <v>0.03</v>
      </c>
      <c r="C20" s="217">
        <v>0</v>
      </c>
      <c r="D20" s="217">
        <v>0</v>
      </c>
      <c r="E20" s="218">
        <f t="shared" si="0"/>
        <v>0</v>
      </c>
      <c r="F20" s="217">
        <v>0</v>
      </c>
      <c r="G20" s="217">
        <v>0</v>
      </c>
      <c r="H20" s="217">
        <v>0</v>
      </c>
      <c r="I20" s="217">
        <v>0</v>
      </c>
      <c r="J20" s="217">
        <v>0</v>
      </c>
      <c r="K20" s="217">
        <v>0</v>
      </c>
      <c r="L20" s="217">
        <v>0</v>
      </c>
      <c r="M20" s="218">
        <f t="shared" si="1"/>
        <v>0</v>
      </c>
      <c r="N20" s="217">
        <v>0</v>
      </c>
      <c r="O20" s="219">
        <f t="shared" ref="O20:O42" si="2">+E20+F20+G20+H20+I20+J20+M20+N20</f>
        <v>0</v>
      </c>
    </row>
    <row r="21" spans="1:15" x14ac:dyDescent="0.25">
      <c r="A21" s="215" t="s">
        <v>45</v>
      </c>
      <c r="B21" s="216">
        <v>0.02</v>
      </c>
      <c r="C21" s="217">
        <v>0</v>
      </c>
      <c r="D21" s="217">
        <v>0</v>
      </c>
      <c r="E21" s="218">
        <f t="shared" si="0"/>
        <v>0</v>
      </c>
      <c r="F21" s="217">
        <v>0</v>
      </c>
      <c r="G21" s="217">
        <v>0</v>
      </c>
      <c r="H21" s="217">
        <v>0</v>
      </c>
      <c r="I21" s="217">
        <v>0</v>
      </c>
      <c r="J21" s="217">
        <v>0</v>
      </c>
      <c r="K21" s="217">
        <v>0</v>
      </c>
      <c r="L21" s="217">
        <v>0</v>
      </c>
      <c r="M21" s="218">
        <f t="shared" si="1"/>
        <v>0</v>
      </c>
      <c r="N21" s="217">
        <v>0</v>
      </c>
      <c r="O21" s="219">
        <f t="shared" si="2"/>
        <v>0</v>
      </c>
    </row>
    <row r="22" spans="1:15" x14ac:dyDescent="0.25">
      <c r="A22" s="220" t="s">
        <v>173</v>
      </c>
      <c r="B22" s="216">
        <v>0.02</v>
      </c>
      <c r="C22" s="217">
        <v>0</v>
      </c>
      <c r="D22" s="217">
        <v>0</v>
      </c>
      <c r="E22" s="218">
        <f t="shared" si="0"/>
        <v>0</v>
      </c>
      <c r="F22" s="217">
        <v>0</v>
      </c>
      <c r="G22" s="217">
        <v>0</v>
      </c>
      <c r="H22" s="217">
        <v>0</v>
      </c>
      <c r="I22" s="217">
        <v>0</v>
      </c>
      <c r="J22" s="217">
        <v>0</v>
      </c>
      <c r="K22" s="217">
        <v>0</v>
      </c>
      <c r="L22" s="217">
        <v>0</v>
      </c>
      <c r="M22" s="218">
        <f t="shared" si="1"/>
        <v>0</v>
      </c>
      <c r="N22" s="217">
        <v>0</v>
      </c>
      <c r="O22" s="219">
        <f t="shared" si="2"/>
        <v>0</v>
      </c>
    </row>
    <row r="23" spans="1:15" x14ac:dyDescent="0.25">
      <c r="A23" s="220" t="s">
        <v>174</v>
      </c>
      <c r="B23" s="216">
        <v>0.02</v>
      </c>
      <c r="C23" s="217">
        <v>0</v>
      </c>
      <c r="D23" s="217">
        <v>0</v>
      </c>
      <c r="E23" s="218">
        <f t="shared" si="0"/>
        <v>0</v>
      </c>
      <c r="F23" s="217">
        <v>0</v>
      </c>
      <c r="G23" s="217">
        <v>0</v>
      </c>
      <c r="H23" s="217">
        <v>0</v>
      </c>
      <c r="I23" s="217">
        <v>0</v>
      </c>
      <c r="J23" s="217">
        <v>0</v>
      </c>
      <c r="K23" s="217">
        <v>0</v>
      </c>
      <c r="L23" s="217">
        <v>0</v>
      </c>
      <c r="M23" s="218">
        <f t="shared" si="1"/>
        <v>0</v>
      </c>
      <c r="N23" s="217">
        <v>0</v>
      </c>
      <c r="O23" s="219">
        <f t="shared" si="2"/>
        <v>0</v>
      </c>
    </row>
    <row r="24" spans="1:15" x14ac:dyDescent="0.25">
      <c r="A24" s="220" t="s">
        <v>175</v>
      </c>
      <c r="B24" s="216">
        <v>0.03</v>
      </c>
      <c r="C24" s="217">
        <v>0</v>
      </c>
      <c r="D24" s="217">
        <v>0</v>
      </c>
      <c r="E24" s="218">
        <f t="shared" si="0"/>
        <v>0</v>
      </c>
      <c r="F24" s="217">
        <v>0</v>
      </c>
      <c r="G24" s="217">
        <v>0</v>
      </c>
      <c r="H24" s="217">
        <v>0</v>
      </c>
      <c r="I24" s="217">
        <v>0</v>
      </c>
      <c r="J24" s="217">
        <v>0</v>
      </c>
      <c r="K24" s="217">
        <v>0</v>
      </c>
      <c r="L24" s="217">
        <v>0</v>
      </c>
      <c r="M24" s="218">
        <f t="shared" si="1"/>
        <v>0</v>
      </c>
      <c r="N24" s="217">
        <v>0</v>
      </c>
      <c r="O24" s="219">
        <f t="shared" si="2"/>
        <v>0</v>
      </c>
    </row>
    <row r="25" spans="1:15" x14ac:dyDescent="0.25">
      <c r="A25" s="220" t="s">
        <v>176</v>
      </c>
      <c r="B25" s="216">
        <v>0.03</v>
      </c>
      <c r="C25" s="217">
        <v>0</v>
      </c>
      <c r="D25" s="217">
        <v>0</v>
      </c>
      <c r="E25" s="218">
        <f t="shared" si="0"/>
        <v>0</v>
      </c>
      <c r="F25" s="217">
        <v>0</v>
      </c>
      <c r="G25" s="217">
        <v>0</v>
      </c>
      <c r="H25" s="217">
        <v>0</v>
      </c>
      <c r="I25" s="217">
        <v>0</v>
      </c>
      <c r="J25" s="217">
        <v>0</v>
      </c>
      <c r="K25" s="217">
        <v>0</v>
      </c>
      <c r="L25" s="217">
        <v>0</v>
      </c>
      <c r="M25" s="218">
        <f t="shared" si="1"/>
        <v>0</v>
      </c>
      <c r="N25" s="217">
        <v>0</v>
      </c>
      <c r="O25" s="219">
        <f t="shared" si="2"/>
        <v>0</v>
      </c>
    </row>
    <row r="26" spans="1:15" x14ac:dyDescent="0.25">
      <c r="A26" s="220" t="s">
        <v>170</v>
      </c>
      <c r="B26" s="216">
        <v>6.6699999999999995E-2</v>
      </c>
      <c r="C26" s="217">
        <v>0</v>
      </c>
      <c r="D26" s="217">
        <v>0</v>
      </c>
      <c r="E26" s="218">
        <f>+C26+D26</f>
        <v>0</v>
      </c>
      <c r="F26" s="217">
        <v>0</v>
      </c>
      <c r="G26" s="217">
        <v>0</v>
      </c>
      <c r="H26" s="217">
        <v>0</v>
      </c>
      <c r="I26" s="217">
        <v>0</v>
      </c>
      <c r="J26" s="217">
        <v>0</v>
      </c>
      <c r="K26" s="217">
        <v>0</v>
      </c>
      <c r="L26" s="217">
        <v>0</v>
      </c>
      <c r="M26" s="218">
        <f>+K26+L26</f>
        <v>0</v>
      </c>
      <c r="N26" s="217">
        <v>0</v>
      </c>
      <c r="O26" s="219">
        <f t="shared" si="2"/>
        <v>0</v>
      </c>
    </row>
    <row r="27" spans="1:15" x14ac:dyDescent="0.25">
      <c r="A27" s="220" t="s">
        <v>177</v>
      </c>
      <c r="B27" s="216">
        <v>0.03</v>
      </c>
      <c r="C27" s="217">
        <v>0</v>
      </c>
      <c r="D27" s="217">
        <v>0</v>
      </c>
      <c r="E27" s="218">
        <f t="shared" si="0"/>
        <v>0</v>
      </c>
      <c r="F27" s="217">
        <v>0</v>
      </c>
      <c r="G27" s="217">
        <v>0</v>
      </c>
      <c r="H27" s="217">
        <v>0</v>
      </c>
      <c r="I27" s="217">
        <v>0</v>
      </c>
      <c r="J27" s="217">
        <v>0</v>
      </c>
      <c r="K27" s="217">
        <v>0</v>
      </c>
      <c r="L27" s="217">
        <v>0</v>
      </c>
      <c r="M27" s="218">
        <f t="shared" si="1"/>
        <v>0</v>
      </c>
      <c r="N27" s="217">
        <v>0</v>
      </c>
      <c r="O27" s="219">
        <f t="shared" si="2"/>
        <v>0</v>
      </c>
    </row>
    <row r="28" spans="1:15" x14ac:dyDescent="0.25">
      <c r="A28" s="220" t="s">
        <v>178</v>
      </c>
      <c r="B28" s="216">
        <v>0.03</v>
      </c>
      <c r="C28" s="217">
        <v>0</v>
      </c>
      <c r="D28" s="217">
        <v>0</v>
      </c>
      <c r="E28" s="218">
        <f t="shared" si="0"/>
        <v>0</v>
      </c>
      <c r="F28" s="217">
        <v>0</v>
      </c>
      <c r="G28" s="217">
        <v>0</v>
      </c>
      <c r="H28" s="217">
        <v>0</v>
      </c>
      <c r="I28" s="217">
        <v>0</v>
      </c>
      <c r="J28" s="217">
        <v>0</v>
      </c>
      <c r="K28" s="217">
        <v>0</v>
      </c>
      <c r="L28" s="217">
        <v>0</v>
      </c>
      <c r="M28" s="218">
        <f t="shared" si="1"/>
        <v>0</v>
      </c>
      <c r="N28" s="217">
        <v>0</v>
      </c>
      <c r="O28" s="219">
        <f t="shared" si="2"/>
        <v>0</v>
      </c>
    </row>
    <row r="29" spans="1:15" x14ac:dyDescent="0.25">
      <c r="A29" s="220" t="s">
        <v>179</v>
      </c>
      <c r="B29" s="216">
        <v>0.03</v>
      </c>
      <c r="C29" s="217">
        <v>0</v>
      </c>
      <c r="D29" s="217">
        <v>0</v>
      </c>
      <c r="E29" s="218">
        <f t="shared" si="0"/>
        <v>0</v>
      </c>
      <c r="F29" s="217">
        <v>0</v>
      </c>
      <c r="G29" s="217">
        <v>0</v>
      </c>
      <c r="H29" s="217">
        <v>0</v>
      </c>
      <c r="I29" s="217">
        <v>0</v>
      </c>
      <c r="J29" s="217">
        <v>0</v>
      </c>
      <c r="K29" s="217">
        <v>0</v>
      </c>
      <c r="L29" s="217">
        <v>0</v>
      </c>
      <c r="M29" s="218">
        <f t="shared" si="1"/>
        <v>0</v>
      </c>
      <c r="N29" s="217">
        <v>0</v>
      </c>
      <c r="O29" s="219">
        <f t="shared" si="2"/>
        <v>0</v>
      </c>
    </row>
    <row r="30" spans="1:15" x14ac:dyDescent="0.25">
      <c r="A30" s="220" t="s">
        <v>180</v>
      </c>
      <c r="B30" s="216">
        <v>0.03</v>
      </c>
      <c r="C30" s="217">
        <v>0</v>
      </c>
      <c r="D30" s="217">
        <v>0</v>
      </c>
      <c r="E30" s="218">
        <f t="shared" si="0"/>
        <v>0</v>
      </c>
      <c r="F30" s="217">
        <v>0</v>
      </c>
      <c r="G30" s="217">
        <v>0</v>
      </c>
      <c r="H30" s="217">
        <v>0</v>
      </c>
      <c r="I30" s="217">
        <v>0</v>
      </c>
      <c r="J30" s="217">
        <v>0</v>
      </c>
      <c r="K30" s="217">
        <v>0</v>
      </c>
      <c r="L30" s="217">
        <v>0</v>
      </c>
      <c r="M30" s="218">
        <f t="shared" si="1"/>
        <v>0</v>
      </c>
      <c r="N30" s="217">
        <v>0</v>
      </c>
      <c r="O30" s="219">
        <f t="shared" si="2"/>
        <v>0</v>
      </c>
    </row>
    <row r="31" spans="1:15" x14ac:dyDescent="0.25">
      <c r="A31" s="220" t="s">
        <v>51</v>
      </c>
      <c r="B31" s="216">
        <v>0.1</v>
      </c>
      <c r="C31" s="217">
        <v>0</v>
      </c>
      <c r="D31" s="217">
        <v>0</v>
      </c>
      <c r="E31" s="218">
        <f t="shared" si="0"/>
        <v>0</v>
      </c>
      <c r="F31" s="217">
        <v>0</v>
      </c>
      <c r="G31" s="217">
        <v>0</v>
      </c>
      <c r="H31" s="217">
        <v>0</v>
      </c>
      <c r="I31" s="217">
        <v>0</v>
      </c>
      <c r="J31" s="217">
        <v>0</v>
      </c>
      <c r="K31" s="217">
        <v>0</v>
      </c>
      <c r="L31" s="217">
        <v>0</v>
      </c>
      <c r="M31" s="218">
        <f t="shared" si="1"/>
        <v>0</v>
      </c>
      <c r="N31" s="217">
        <v>0</v>
      </c>
      <c r="O31" s="219">
        <f t="shared" si="2"/>
        <v>0</v>
      </c>
    </row>
    <row r="32" spans="1:15" x14ac:dyDescent="0.25">
      <c r="A32" s="220" t="s">
        <v>229</v>
      </c>
      <c r="B32" s="216">
        <v>6.6699999999999995E-2</v>
      </c>
      <c r="C32" s="217">
        <v>0</v>
      </c>
      <c r="D32" s="217">
        <v>0</v>
      </c>
      <c r="E32" s="218">
        <f>+C32+D32</f>
        <v>0</v>
      </c>
      <c r="F32" s="217">
        <v>0</v>
      </c>
      <c r="G32" s="217">
        <v>0</v>
      </c>
      <c r="H32" s="217">
        <v>0</v>
      </c>
      <c r="I32" s="217">
        <v>0</v>
      </c>
      <c r="J32" s="217">
        <v>0</v>
      </c>
      <c r="K32" s="217">
        <v>0</v>
      </c>
      <c r="L32" s="217">
        <v>0</v>
      </c>
      <c r="M32" s="218">
        <f>+K32+L32</f>
        <v>0</v>
      </c>
      <c r="N32" s="217">
        <v>0</v>
      </c>
      <c r="O32" s="219">
        <f t="shared" si="2"/>
        <v>0</v>
      </c>
    </row>
    <row r="33" spans="1:15" x14ac:dyDescent="0.25">
      <c r="A33" s="220" t="s">
        <v>52</v>
      </c>
      <c r="B33" s="216">
        <v>0.1</v>
      </c>
      <c r="C33" s="217">
        <v>0</v>
      </c>
      <c r="D33" s="217">
        <v>0</v>
      </c>
      <c r="E33" s="218">
        <f t="shared" si="0"/>
        <v>0</v>
      </c>
      <c r="F33" s="217">
        <v>0</v>
      </c>
      <c r="G33" s="217">
        <v>0</v>
      </c>
      <c r="H33" s="217">
        <v>0</v>
      </c>
      <c r="I33" s="217">
        <v>0</v>
      </c>
      <c r="J33" s="217">
        <v>0</v>
      </c>
      <c r="K33" s="217">
        <v>0</v>
      </c>
      <c r="L33" s="217">
        <v>0</v>
      </c>
      <c r="M33" s="218">
        <f t="shared" si="1"/>
        <v>0</v>
      </c>
      <c r="N33" s="217">
        <v>0</v>
      </c>
      <c r="O33" s="219">
        <f t="shared" si="2"/>
        <v>0</v>
      </c>
    </row>
    <row r="34" spans="1:15" x14ac:dyDescent="0.25">
      <c r="A34" s="220" t="s">
        <v>53</v>
      </c>
      <c r="B34" s="216">
        <v>0.2</v>
      </c>
      <c r="C34" s="217">
        <v>0</v>
      </c>
      <c r="D34" s="217">
        <v>0</v>
      </c>
      <c r="E34" s="218">
        <f t="shared" si="0"/>
        <v>0</v>
      </c>
      <c r="F34" s="217">
        <v>0</v>
      </c>
      <c r="G34" s="217">
        <v>0</v>
      </c>
      <c r="H34" s="217">
        <v>0</v>
      </c>
      <c r="I34" s="217">
        <v>0</v>
      </c>
      <c r="J34" s="217">
        <v>0</v>
      </c>
      <c r="K34" s="217">
        <v>0</v>
      </c>
      <c r="L34" s="217">
        <v>0</v>
      </c>
      <c r="M34" s="218">
        <f t="shared" si="1"/>
        <v>0</v>
      </c>
      <c r="N34" s="217">
        <v>0</v>
      </c>
      <c r="O34" s="219">
        <f t="shared" si="2"/>
        <v>0</v>
      </c>
    </row>
    <row r="35" spans="1:15" x14ac:dyDescent="0.25">
      <c r="A35" s="220" t="s">
        <v>1</v>
      </c>
      <c r="B35" s="216">
        <v>0.1</v>
      </c>
      <c r="C35" s="217">
        <v>0</v>
      </c>
      <c r="D35" s="217">
        <v>0</v>
      </c>
      <c r="E35" s="218">
        <f t="shared" si="0"/>
        <v>0</v>
      </c>
      <c r="F35" s="217">
        <v>0</v>
      </c>
      <c r="G35" s="217">
        <v>0</v>
      </c>
      <c r="H35" s="217">
        <v>0</v>
      </c>
      <c r="I35" s="217">
        <v>0</v>
      </c>
      <c r="J35" s="217">
        <v>0</v>
      </c>
      <c r="K35" s="217">
        <v>0</v>
      </c>
      <c r="L35" s="217">
        <v>0</v>
      </c>
      <c r="M35" s="218">
        <f t="shared" si="1"/>
        <v>0</v>
      </c>
      <c r="N35" s="217">
        <v>0</v>
      </c>
      <c r="O35" s="219">
        <f t="shared" si="2"/>
        <v>0</v>
      </c>
    </row>
    <row r="36" spans="1:15" x14ac:dyDescent="0.25">
      <c r="A36" s="220" t="s">
        <v>181</v>
      </c>
      <c r="B36" s="216">
        <v>0.1</v>
      </c>
      <c r="C36" s="217">
        <v>0</v>
      </c>
      <c r="D36" s="217">
        <v>0</v>
      </c>
      <c r="E36" s="218">
        <f t="shared" si="0"/>
        <v>0</v>
      </c>
      <c r="F36" s="217">
        <v>0</v>
      </c>
      <c r="G36" s="217">
        <v>0</v>
      </c>
      <c r="H36" s="217">
        <v>0</v>
      </c>
      <c r="I36" s="217">
        <v>0</v>
      </c>
      <c r="J36" s="217">
        <v>0</v>
      </c>
      <c r="K36" s="217">
        <v>0</v>
      </c>
      <c r="L36" s="217">
        <v>0</v>
      </c>
      <c r="M36" s="218">
        <f t="shared" si="1"/>
        <v>0</v>
      </c>
      <c r="N36" s="217">
        <v>0</v>
      </c>
      <c r="O36" s="219">
        <f t="shared" si="2"/>
        <v>0</v>
      </c>
    </row>
    <row r="37" spans="1:15" x14ac:dyDescent="0.25">
      <c r="A37" s="220" t="s">
        <v>55</v>
      </c>
      <c r="B37" s="216">
        <v>0.33</v>
      </c>
      <c r="C37" s="217">
        <v>0</v>
      </c>
      <c r="D37" s="217">
        <v>0</v>
      </c>
      <c r="E37" s="218">
        <f t="shared" si="0"/>
        <v>0</v>
      </c>
      <c r="F37" s="217">
        <v>0</v>
      </c>
      <c r="G37" s="217">
        <v>0</v>
      </c>
      <c r="H37" s="217">
        <v>0</v>
      </c>
      <c r="I37" s="217">
        <v>0</v>
      </c>
      <c r="J37" s="217">
        <v>0</v>
      </c>
      <c r="K37" s="217">
        <v>0</v>
      </c>
      <c r="L37" s="217">
        <v>0</v>
      </c>
      <c r="M37" s="218">
        <f t="shared" si="1"/>
        <v>0</v>
      </c>
      <c r="N37" s="217">
        <v>0</v>
      </c>
      <c r="O37" s="219">
        <f t="shared" si="2"/>
        <v>0</v>
      </c>
    </row>
    <row r="38" spans="1:15" x14ac:dyDescent="0.25">
      <c r="A38" s="220" t="s">
        <v>82</v>
      </c>
      <c r="B38" s="216">
        <v>0.1</v>
      </c>
      <c r="C38" s="217">
        <v>0</v>
      </c>
      <c r="D38" s="217">
        <v>0</v>
      </c>
      <c r="E38" s="218">
        <f t="shared" si="0"/>
        <v>0</v>
      </c>
      <c r="F38" s="217">
        <v>0</v>
      </c>
      <c r="G38" s="217">
        <v>0</v>
      </c>
      <c r="H38" s="217">
        <v>0</v>
      </c>
      <c r="I38" s="217">
        <v>0</v>
      </c>
      <c r="J38" s="217">
        <v>0</v>
      </c>
      <c r="K38" s="217">
        <v>0</v>
      </c>
      <c r="L38" s="217">
        <v>0</v>
      </c>
      <c r="M38" s="218">
        <f t="shared" si="1"/>
        <v>0</v>
      </c>
      <c r="N38" s="217">
        <v>0</v>
      </c>
      <c r="O38" s="219">
        <f t="shared" si="2"/>
        <v>0</v>
      </c>
    </row>
    <row r="39" spans="1:15" x14ac:dyDescent="0.25">
      <c r="A39" s="235" t="s">
        <v>56</v>
      </c>
      <c r="B39" s="236">
        <v>0.1</v>
      </c>
      <c r="C39" s="237">
        <v>0</v>
      </c>
      <c r="D39" s="237">
        <v>0</v>
      </c>
      <c r="E39" s="238">
        <f>+C39+D39</f>
        <v>0</v>
      </c>
      <c r="F39" s="237">
        <v>0</v>
      </c>
      <c r="G39" s="237">
        <v>0</v>
      </c>
      <c r="H39" s="237">
        <v>0</v>
      </c>
      <c r="I39" s="237">
        <v>0</v>
      </c>
      <c r="J39" s="237">
        <v>0</v>
      </c>
      <c r="K39" s="237">
        <v>0</v>
      </c>
      <c r="L39" s="237">
        <v>0</v>
      </c>
      <c r="M39" s="238">
        <f>+K39+L39</f>
        <v>0</v>
      </c>
      <c r="N39" s="237">
        <v>0</v>
      </c>
      <c r="O39" s="239">
        <f t="shared" si="2"/>
        <v>0</v>
      </c>
    </row>
    <row r="40" spans="1:15" x14ac:dyDescent="0.25">
      <c r="A40" s="220" t="s">
        <v>203</v>
      </c>
      <c r="B40" s="236">
        <v>0.1</v>
      </c>
      <c r="C40" s="237">
        <v>0</v>
      </c>
      <c r="D40" s="237">
        <v>0</v>
      </c>
      <c r="E40" s="238">
        <f>+C40+D40</f>
        <v>0</v>
      </c>
      <c r="F40" s="237">
        <v>0</v>
      </c>
      <c r="G40" s="237">
        <v>0</v>
      </c>
      <c r="H40" s="237">
        <v>0</v>
      </c>
      <c r="I40" s="237">
        <v>0</v>
      </c>
      <c r="J40" s="237">
        <v>0</v>
      </c>
      <c r="K40" s="237">
        <v>0</v>
      </c>
      <c r="L40" s="237">
        <v>0</v>
      </c>
      <c r="M40" s="238">
        <f>+K40+L40</f>
        <v>0</v>
      </c>
      <c r="N40" s="237">
        <v>0</v>
      </c>
      <c r="O40" s="239">
        <f t="shared" si="2"/>
        <v>0</v>
      </c>
    </row>
    <row r="41" spans="1:15" x14ac:dyDescent="0.25">
      <c r="A41" s="235" t="s">
        <v>99</v>
      </c>
      <c r="B41" s="236">
        <v>0.2</v>
      </c>
      <c r="C41" s="237">
        <v>0</v>
      </c>
      <c r="D41" s="237">
        <v>0</v>
      </c>
      <c r="E41" s="238">
        <f>+C41+D41</f>
        <v>0</v>
      </c>
      <c r="F41" s="237">
        <v>0</v>
      </c>
      <c r="G41" s="237">
        <v>0</v>
      </c>
      <c r="H41" s="237">
        <v>0</v>
      </c>
      <c r="I41" s="237">
        <v>0</v>
      </c>
      <c r="J41" s="237">
        <v>0</v>
      </c>
      <c r="K41" s="237">
        <v>0</v>
      </c>
      <c r="L41" s="237">
        <v>0</v>
      </c>
      <c r="M41" s="238">
        <f>+K41+L41</f>
        <v>0</v>
      </c>
      <c r="N41" s="237">
        <v>0</v>
      </c>
      <c r="O41" s="239">
        <f t="shared" si="2"/>
        <v>0</v>
      </c>
    </row>
    <row r="42" spans="1:15" ht="13" thickBot="1" x14ac:dyDescent="0.3">
      <c r="A42" s="240" t="s">
        <v>187</v>
      </c>
      <c r="B42" s="241">
        <v>0</v>
      </c>
      <c r="C42" s="242">
        <v>0</v>
      </c>
      <c r="D42" s="242">
        <v>0</v>
      </c>
      <c r="E42" s="243">
        <f>+C42+D42</f>
        <v>0</v>
      </c>
      <c r="F42" s="242">
        <v>0</v>
      </c>
      <c r="G42" s="242">
        <v>0</v>
      </c>
      <c r="H42" s="242">
        <v>0</v>
      </c>
      <c r="I42" s="242">
        <v>0</v>
      </c>
      <c r="J42" s="242">
        <v>0</v>
      </c>
      <c r="K42" s="242">
        <v>0</v>
      </c>
      <c r="L42" s="242">
        <v>0</v>
      </c>
      <c r="M42" s="243">
        <f>+K42+L42</f>
        <v>0</v>
      </c>
      <c r="N42" s="242">
        <v>0</v>
      </c>
      <c r="O42" s="244">
        <f t="shared" si="2"/>
        <v>0</v>
      </c>
    </row>
    <row r="43" spans="1:15" ht="13" x14ac:dyDescent="0.25">
      <c r="A43" s="198"/>
      <c r="B43" s="199"/>
      <c r="C43" s="245"/>
      <c r="D43" s="245"/>
      <c r="E43" s="245"/>
      <c r="F43" s="245"/>
      <c r="G43" s="245"/>
      <c r="H43" s="245"/>
      <c r="I43" s="245"/>
      <c r="J43" s="245"/>
      <c r="K43" s="245"/>
      <c r="L43" s="245"/>
      <c r="M43" s="245"/>
      <c r="N43" s="245"/>
      <c r="O43" s="245"/>
    </row>
    <row r="44" spans="1:15" s="230" customFormat="1" ht="13" x14ac:dyDescent="0.25">
      <c r="A44" s="198" t="s">
        <v>3</v>
      </c>
      <c r="B44" s="199"/>
      <c r="C44" s="229">
        <f>SUM(C19:C42)</f>
        <v>0</v>
      </c>
      <c r="D44" s="229">
        <f t="shared" ref="D44:O44" si="3">SUM(D19:D42)</f>
        <v>0</v>
      </c>
      <c r="E44" s="229">
        <f t="shared" si="3"/>
        <v>0</v>
      </c>
      <c r="F44" s="229">
        <f t="shared" ref="F44" si="4">SUM(F19:F42)</f>
        <v>0</v>
      </c>
      <c r="G44" s="229">
        <f t="shared" si="3"/>
        <v>0</v>
      </c>
      <c r="H44" s="229">
        <f t="shared" si="3"/>
        <v>0</v>
      </c>
      <c r="I44" s="229">
        <f t="shared" si="3"/>
        <v>0</v>
      </c>
      <c r="J44" s="229">
        <f t="shared" si="3"/>
        <v>0</v>
      </c>
      <c r="K44" s="229">
        <f t="shared" si="3"/>
        <v>0</v>
      </c>
      <c r="L44" s="229">
        <f t="shared" si="3"/>
        <v>0</v>
      </c>
      <c r="M44" s="229">
        <f t="shared" si="3"/>
        <v>0</v>
      </c>
      <c r="N44" s="229">
        <f t="shared" si="3"/>
        <v>0</v>
      </c>
      <c r="O44" s="229">
        <f t="shared" si="3"/>
        <v>0</v>
      </c>
    </row>
    <row r="45" spans="1:15" ht="13.5" thickBot="1" x14ac:dyDescent="0.3">
      <c r="A45" s="201"/>
      <c r="B45" s="202"/>
      <c r="C45" s="231"/>
      <c r="D45" s="231"/>
      <c r="E45" s="231"/>
      <c r="F45" s="231"/>
      <c r="G45" s="231"/>
      <c r="H45" s="231"/>
      <c r="I45" s="231"/>
      <c r="J45" s="231"/>
      <c r="K45" s="231"/>
      <c r="L45" s="231"/>
      <c r="M45" s="231"/>
      <c r="N45" s="231"/>
      <c r="O45" s="231"/>
    </row>
    <row r="46" spans="1:15" s="208" customFormat="1" ht="12" x14ac:dyDescent="0.25">
      <c r="A46" s="204"/>
      <c r="B46" s="204"/>
      <c r="C46" s="205"/>
      <c r="D46" s="205"/>
      <c r="E46" s="205"/>
      <c r="F46" s="205"/>
      <c r="G46" s="205"/>
      <c r="H46" s="205"/>
      <c r="I46" s="205"/>
      <c r="J46" s="205"/>
      <c r="K46" s="205"/>
      <c r="L46" s="205"/>
      <c r="M46" s="205"/>
      <c r="N46" s="205"/>
    </row>
    <row r="47" spans="1:15" s="208" customFormat="1" ht="12" x14ac:dyDescent="0.25"/>
  </sheetData>
  <sheetProtection algorithmName="SHA-512" hashValue="1f6Etm92q+Cs098DwEMqBGkQQRF/TUCwu2KDCm1kOc+QbbxpZe92AIahyBKpNAXnFcCoZQExZIedRy5WoYW+mA==" saltValue="LCpgzqjCKX0/61gSNIgWDQ==" spinCount="100000" sheet="1" objects="1" scenarios="1" pivotTables="0"/>
  <mergeCells count="3">
    <mergeCell ref="A1:F1"/>
    <mergeCell ref="K16:M16"/>
    <mergeCell ref="A13:C13"/>
  </mergeCells>
  <conditionalFormatting sqref="A1:XFD12 A14:XFD1048576 A13 D13:XFD13">
    <cfRule type="expression" dxfId="64" priority="1" stopIfTrue="1">
      <formula>$H$1="elektriciteit"</formula>
    </cfRule>
  </conditionalFormatting>
  <dataValidations count="2">
    <dataValidation type="decimal" operator="greaterThanOrEqual" allowBlank="1" showInputMessage="1" showErrorMessage="1" errorTitle="Negatieve waarde" error="Gelieve positieve waarde in te geven" sqref="L19:L42 C19:C42 G19:H42" xr:uid="{00000000-0002-0000-0A00-000000000000}">
      <formula1>0</formula1>
    </dataValidation>
    <dataValidation type="decimal" operator="lessThanOrEqual" allowBlank="1" showInputMessage="1" showErrorMessage="1" errorTitle="Positief bedrag" error="Gelieve een negatief bedrag in te geven" sqref="I19:K42 N19:N42 D19:D42" xr:uid="{00000000-0002-0000-0A00-000001000000}">
      <formula1>0</formula1>
    </dataValidation>
  </dataValidations>
  <pageMargins left="0.74803149606299213" right="0.74803149606299213" top="0.98425196850393704" bottom="0.98425196850393704" header="0.51181102362204722" footer="0.51181102362204722"/>
  <pageSetup paperSize="8" scale="43" fitToWidth="2" fitToHeight="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pageSetUpPr fitToPage="1"/>
  </sheetPr>
  <dimension ref="A1:N54"/>
  <sheetViews>
    <sheetView zoomScale="80" zoomScaleNormal="80" workbookViewId="0">
      <selection activeCell="B38" sqref="B38"/>
    </sheetView>
  </sheetViews>
  <sheetFormatPr defaultColWidth="9.1796875" defaultRowHeight="12.5" x14ac:dyDescent="0.25"/>
  <cols>
    <col min="1" max="1" width="50.453125" style="160" customWidth="1"/>
    <col min="2" max="7" width="23.453125" style="160" customWidth="1"/>
    <col min="8" max="39" width="9.1796875" style="160" customWidth="1"/>
    <col min="40" max="16384" width="9.1796875" style="160"/>
  </cols>
  <sheetData>
    <row r="1" spans="1:14" ht="22" customHeight="1" thickBot="1" x14ac:dyDescent="0.3">
      <c r="A1" s="810" t="s">
        <v>307</v>
      </c>
      <c r="B1" s="811"/>
      <c r="C1" s="811"/>
      <c r="D1" s="811"/>
      <c r="E1" s="811"/>
      <c r="F1" s="811"/>
      <c r="G1" s="812"/>
    </row>
    <row r="2" spans="1:14" ht="13" x14ac:dyDescent="0.25">
      <c r="A2" s="230"/>
    </row>
    <row r="3" spans="1:14" ht="13" x14ac:dyDescent="0.25">
      <c r="A3" s="166" t="s">
        <v>398</v>
      </c>
      <c r="B3" s="279">
        <f>DATE(TITELBLAD!E17-1,12,31)</f>
        <v>44561</v>
      </c>
      <c r="C3" s="246">
        <v>0</v>
      </c>
      <c r="D3" s="247"/>
      <c r="E3" s="247"/>
    </row>
    <row r="4" spans="1:14" x14ac:dyDescent="0.25">
      <c r="B4" s="279">
        <f>DATE(TITELBLAD!E17,12,31)</f>
        <v>44926</v>
      </c>
      <c r="C4" s="210">
        <f>('T9'!D16+'T9'!D23-'T9'!D61-'T9'!D64)*(1/14)</f>
        <v>0</v>
      </c>
      <c r="D4" s="247"/>
      <c r="E4" s="247"/>
    </row>
    <row r="5" spans="1:14" ht="13" x14ac:dyDescent="0.25">
      <c r="A5" s="230"/>
      <c r="B5" s="234"/>
      <c r="C5" s="234"/>
      <c r="D5" s="234"/>
      <c r="E5" s="234"/>
      <c r="F5" s="234"/>
      <c r="G5" s="234"/>
      <c r="H5" s="234"/>
      <c r="I5" s="234"/>
      <c r="J5" s="234"/>
      <c r="K5" s="234"/>
      <c r="L5" s="234"/>
      <c r="M5" s="234"/>
      <c r="N5" s="234"/>
    </row>
    <row r="6" spans="1:14" ht="13" x14ac:dyDescent="0.25">
      <c r="A6" s="230"/>
      <c r="B6" s="234"/>
      <c r="C6" s="234"/>
      <c r="D6" s="234"/>
      <c r="E6" s="234"/>
      <c r="F6" s="234"/>
      <c r="G6" s="234"/>
      <c r="H6" s="234"/>
      <c r="I6" s="234"/>
      <c r="J6" s="234"/>
      <c r="K6" s="234"/>
      <c r="L6" s="234"/>
      <c r="M6" s="234"/>
      <c r="N6" s="234"/>
    </row>
    <row r="7" spans="1:14" ht="13" x14ac:dyDescent="0.25">
      <c r="A7" s="166" t="s">
        <v>305</v>
      </c>
      <c r="B7" s="279">
        <f>DATE(TITELBLAD!E17-1,12,31)</f>
        <v>44561</v>
      </c>
      <c r="C7" s="210">
        <f>MAX(0,IF(D47&gt;C3,C3,D47))</f>
        <v>0</v>
      </c>
      <c r="D7" s="247"/>
      <c r="E7" s="247"/>
    </row>
    <row r="8" spans="1:14" ht="12" customHeight="1" x14ac:dyDescent="0.25">
      <c r="B8" s="279">
        <f>DATE(TITELBLAD!E17,12,31)</f>
        <v>44926</v>
      </c>
      <c r="C8" s="210">
        <f>MAX(0,IF(G47&gt;C4,C4,G47))</f>
        <v>0</v>
      </c>
      <c r="D8" s="247"/>
      <c r="E8" s="247"/>
    </row>
    <row r="9" spans="1:14" x14ac:dyDescent="0.25">
      <c r="D9" s="247"/>
      <c r="E9" s="247"/>
    </row>
    <row r="10" spans="1:14" ht="13" x14ac:dyDescent="0.25">
      <c r="A10" s="230"/>
    </row>
    <row r="11" spans="1:14" ht="13" x14ac:dyDescent="0.25">
      <c r="A11" s="166" t="s">
        <v>306</v>
      </c>
      <c r="B11" s="172">
        <f>+TITELBLAD!E17</f>
        <v>2022</v>
      </c>
      <c r="C11" s="210">
        <f>+AVERAGE(C7:C8)</f>
        <v>0</v>
      </c>
      <c r="D11" s="247"/>
      <c r="E11" s="247"/>
    </row>
    <row r="12" spans="1:14" ht="13" x14ac:dyDescent="0.25">
      <c r="A12" s="230"/>
    </row>
    <row r="13" spans="1:14" ht="13" x14ac:dyDescent="0.25">
      <c r="A13" s="166" t="s">
        <v>77</v>
      </c>
    </row>
    <row r="14" spans="1:14" ht="13" x14ac:dyDescent="0.25">
      <c r="A14" s="169" t="s">
        <v>199</v>
      </c>
    </row>
    <row r="15" spans="1:14" ht="13" x14ac:dyDescent="0.25">
      <c r="A15" s="169" t="str">
        <f>"De waarden in de kolom 'Balanscijfers' per 31/12/"&amp;B11&amp;" dienen overeen te stemmen met de waarden die in 'tabel 1' werden gerapporteerd. Eventuele afwijkingen of waarden in de kolom 'Correcties'"</f>
        <v>De waarden in de kolom 'Balanscijfers' per 31/12/2022 dienen overeen te stemmen met de waarden die in 'tabel 1' werden gerapporteerd. Eventuele afwijkingen of waarden in de kolom 'Correcties'</v>
      </c>
    </row>
    <row r="16" spans="1:14" ht="13" x14ac:dyDescent="0.25">
      <c r="A16" s="169" t="s">
        <v>206</v>
      </c>
    </row>
    <row r="17" spans="1:7" ht="12" customHeight="1" x14ac:dyDescent="0.25">
      <c r="A17" s="233"/>
      <c r="B17" s="233"/>
      <c r="C17" s="233"/>
      <c r="D17" s="233"/>
      <c r="E17" s="233"/>
      <c r="F17" s="233"/>
      <c r="G17" s="233"/>
    </row>
    <row r="18" spans="1:7" ht="13.5" thickBot="1" x14ac:dyDescent="0.3">
      <c r="A18" s="230"/>
    </row>
    <row r="19" spans="1:7" ht="13.5" thickBot="1" x14ac:dyDescent="0.3">
      <c r="A19" s="248"/>
      <c r="B19" s="845">
        <f>DATE(TITELBLAD!E17-1,12,31)</f>
        <v>44561</v>
      </c>
      <c r="C19" s="846"/>
      <c r="D19" s="847"/>
      <c r="E19" s="845">
        <f>DATE(TITELBLAD!E17,12,31)</f>
        <v>44926</v>
      </c>
      <c r="F19" s="846"/>
      <c r="G19" s="847"/>
    </row>
    <row r="20" spans="1:7" x14ac:dyDescent="0.25">
      <c r="A20" s="249"/>
      <c r="B20" s="839" t="str">
        <f>+TITELBLAD!$C$7</f>
        <v>NAAM DNB</v>
      </c>
      <c r="C20" s="840"/>
      <c r="D20" s="841"/>
      <c r="E20" s="839" t="str">
        <f>+TITELBLAD!$C$7</f>
        <v>NAAM DNB</v>
      </c>
      <c r="F20" s="840"/>
      <c r="G20" s="841"/>
    </row>
    <row r="21" spans="1:7" ht="27" customHeight="1" thickBot="1" x14ac:dyDescent="0.3">
      <c r="A21" s="250" t="s">
        <v>12</v>
      </c>
      <c r="B21" s="842" t="str">
        <f>TITELBLAD!$C$10</f>
        <v>elektriciteit</v>
      </c>
      <c r="C21" s="843"/>
      <c r="D21" s="844"/>
      <c r="E21" s="842" t="str">
        <f>TITELBLAD!$C$10</f>
        <v>elektriciteit</v>
      </c>
      <c r="F21" s="843"/>
      <c r="G21" s="844"/>
    </row>
    <row r="22" spans="1:7" x14ac:dyDescent="0.25">
      <c r="A22" s="251"/>
      <c r="B22" s="848" t="s">
        <v>164</v>
      </c>
      <c r="C22" s="848" t="s">
        <v>165</v>
      </c>
      <c r="D22" s="848" t="s">
        <v>9</v>
      </c>
      <c r="E22" s="848" t="s">
        <v>164</v>
      </c>
      <c r="F22" s="848" t="s">
        <v>165</v>
      </c>
      <c r="G22" s="848" t="s">
        <v>9</v>
      </c>
    </row>
    <row r="23" spans="1:7" ht="13" thickBot="1" x14ac:dyDescent="0.3">
      <c r="A23" s="252"/>
      <c r="B23" s="849"/>
      <c r="C23" s="849"/>
      <c r="D23" s="849"/>
      <c r="E23" s="849"/>
      <c r="F23" s="849"/>
      <c r="G23" s="849"/>
    </row>
    <row r="24" spans="1:7" x14ac:dyDescent="0.25">
      <c r="A24" s="253"/>
      <c r="B24" s="254"/>
      <c r="C24" s="254"/>
      <c r="D24" s="255"/>
      <c r="E24" s="254"/>
      <c r="F24" s="254"/>
      <c r="G24" s="255"/>
    </row>
    <row r="25" spans="1:7" ht="13" x14ac:dyDescent="0.25">
      <c r="A25" s="256" t="s">
        <v>13</v>
      </c>
      <c r="B25" s="254"/>
      <c r="C25" s="254"/>
      <c r="D25" s="254"/>
      <c r="E25" s="254"/>
      <c r="F25" s="254"/>
      <c r="G25" s="254"/>
    </row>
    <row r="26" spans="1:7" x14ac:dyDescent="0.25">
      <c r="A26" s="257"/>
      <c r="B26" s="254"/>
      <c r="C26" s="254"/>
      <c r="D26" s="254"/>
      <c r="E26" s="254"/>
      <c r="F26" s="254"/>
      <c r="G26" s="254"/>
    </row>
    <row r="27" spans="1:7" ht="16.5" customHeight="1" x14ac:dyDescent="0.25">
      <c r="A27" s="258" t="s">
        <v>14</v>
      </c>
      <c r="B27" s="259">
        <v>0</v>
      </c>
      <c r="C27" s="259">
        <v>0</v>
      </c>
      <c r="D27" s="260">
        <f>+SUM(B27:C27)</f>
        <v>0</v>
      </c>
      <c r="E27" s="259">
        <v>0</v>
      </c>
      <c r="F27" s="259">
        <v>0</v>
      </c>
      <c r="G27" s="260">
        <f>+SUM(E27:F27)</f>
        <v>0</v>
      </c>
    </row>
    <row r="28" spans="1:7" s="169" customFormat="1" ht="33.65" customHeight="1" x14ac:dyDescent="0.25">
      <c r="A28" s="45" t="s">
        <v>172</v>
      </c>
      <c r="B28" s="43"/>
      <c r="C28" s="261">
        <v>0</v>
      </c>
      <c r="D28" s="43">
        <f>+C28</f>
        <v>0</v>
      </c>
      <c r="E28" s="43"/>
      <c r="F28" s="261">
        <v>0</v>
      </c>
      <c r="G28" s="43">
        <f>+F28</f>
        <v>0</v>
      </c>
    </row>
    <row r="29" spans="1:7" ht="16.5" customHeight="1" x14ac:dyDescent="0.25">
      <c r="A29" s="258" t="s">
        <v>15</v>
      </c>
      <c r="B29" s="259">
        <v>0</v>
      </c>
      <c r="C29" s="260"/>
      <c r="D29" s="260">
        <f>+B29</f>
        <v>0</v>
      </c>
      <c r="E29" s="259">
        <v>0</v>
      </c>
      <c r="F29" s="260"/>
      <c r="G29" s="260">
        <f>+E29</f>
        <v>0</v>
      </c>
    </row>
    <row r="30" spans="1:7" s="169" customFormat="1" ht="33.65" customHeight="1" x14ac:dyDescent="0.25">
      <c r="A30" s="45" t="s">
        <v>172</v>
      </c>
      <c r="B30" s="43"/>
      <c r="C30" s="261">
        <v>0</v>
      </c>
      <c r="D30" s="43">
        <f>+C30</f>
        <v>0</v>
      </c>
      <c r="E30" s="43"/>
      <c r="F30" s="261">
        <v>0</v>
      </c>
      <c r="G30" s="43">
        <f>+F30</f>
        <v>0</v>
      </c>
    </row>
    <row r="31" spans="1:7" s="169" customFormat="1" ht="16.5" customHeight="1" x14ac:dyDescent="0.25">
      <c r="A31" s="170" t="s">
        <v>200</v>
      </c>
      <c r="B31" s="259">
        <v>0</v>
      </c>
      <c r="C31" s="260"/>
      <c r="D31" s="260">
        <f t="shared" ref="D31:D33" si="0">+B31</f>
        <v>0</v>
      </c>
      <c r="E31" s="259">
        <v>0</v>
      </c>
      <c r="F31" s="260"/>
      <c r="G31" s="260">
        <f t="shared" ref="G31:G33" si="1">+E31</f>
        <v>0</v>
      </c>
    </row>
    <row r="32" spans="1:7" ht="16.5" customHeight="1" x14ac:dyDescent="0.25">
      <c r="A32" s="258" t="s">
        <v>302</v>
      </c>
      <c r="B32" s="259">
        <v>0</v>
      </c>
      <c r="C32" s="260"/>
      <c r="D32" s="260">
        <f t="shared" si="0"/>
        <v>0</v>
      </c>
      <c r="E32" s="259">
        <v>0</v>
      </c>
      <c r="F32" s="260"/>
      <c r="G32" s="260">
        <f t="shared" si="1"/>
        <v>0</v>
      </c>
    </row>
    <row r="33" spans="1:7" ht="16.5" customHeight="1" x14ac:dyDescent="0.25">
      <c r="A33" s="258" t="s">
        <v>303</v>
      </c>
      <c r="B33" s="259">
        <v>0</v>
      </c>
      <c r="C33" s="260"/>
      <c r="D33" s="260">
        <f t="shared" si="0"/>
        <v>0</v>
      </c>
      <c r="E33" s="259">
        <v>0</v>
      </c>
      <c r="F33" s="260"/>
      <c r="G33" s="260">
        <f t="shared" si="1"/>
        <v>0</v>
      </c>
    </row>
    <row r="34" spans="1:7" ht="13" x14ac:dyDescent="0.25">
      <c r="A34" s="262"/>
      <c r="B34" s="263"/>
      <c r="C34" s="260"/>
      <c r="D34" s="263"/>
      <c r="E34" s="263"/>
      <c r="F34" s="263"/>
      <c r="G34" s="263"/>
    </row>
    <row r="35" spans="1:7" ht="16.5" customHeight="1" x14ac:dyDescent="0.25">
      <c r="A35" s="278" t="s">
        <v>60</v>
      </c>
      <c r="B35" s="42">
        <v>0</v>
      </c>
      <c r="C35" s="260"/>
      <c r="D35" s="264">
        <f t="shared" ref="D35" si="2">+B35</f>
        <v>0</v>
      </c>
      <c r="E35" s="42">
        <v>0</v>
      </c>
      <c r="F35" s="260"/>
      <c r="G35" s="264">
        <f t="shared" ref="G35" si="3">+E35</f>
        <v>0</v>
      </c>
    </row>
    <row r="36" spans="1:7" ht="16.5" customHeight="1" x14ac:dyDescent="0.25">
      <c r="A36" s="45" t="s">
        <v>210</v>
      </c>
      <c r="B36" s="42">
        <v>0</v>
      </c>
      <c r="C36" s="260"/>
      <c r="D36" s="264">
        <f t="shared" ref="D36" si="4">+B36</f>
        <v>0</v>
      </c>
      <c r="E36" s="42">
        <v>0</v>
      </c>
      <c r="F36" s="260"/>
      <c r="G36" s="264">
        <f t="shared" ref="G36" si="5">+E36</f>
        <v>0</v>
      </c>
    </row>
    <row r="37" spans="1:7" ht="33" customHeight="1" x14ac:dyDescent="0.25">
      <c r="A37" s="45" t="s">
        <v>212</v>
      </c>
      <c r="B37" s="42">
        <v>0</v>
      </c>
      <c r="C37" s="260"/>
      <c r="D37" s="43">
        <f t="shared" ref="D37:D38" si="6">+B37</f>
        <v>0</v>
      </c>
      <c r="E37" s="42">
        <v>0</v>
      </c>
      <c r="F37" s="260"/>
      <c r="G37" s="43">
        <f t="shared" ref="G37:G38" si="7">+E37</f>
        <v>0</v>
      </c>
    </row>
    <row r="38" spans="1:7" ht="33" customHeight="1" x14ac:dyDescent="0.25">
      <c r="A38" s="45" t="s">
        <v>213</v>
      </c>
      <c r="B38" s="494">
        <v>0</v>
      </c>
      <c r="C38" s="260"/>
      <c r="D38" s="43">
        <f t="shared" si="6"/>
        <v>0</v>
      </c>
      <c r="E38" s="494">
        <v>0</v>
      </c>
      <c r="F38" s="260"/>
      <c r="G38" s="43">
        <f t="shared" si="7"/>
        <v>0</v>
      </c>
    </row>
    <row r="39" spans="1:7" x14ac:dyDescent="0.25">
      <c r="A39" s="257"/>
      <c r="B39" s="226"/>
      <c r="C39" s="226"/>
      <c r="D39" s="226"/>
      <c r="E39" s="226"/>
      <c r="F39" s="226"/>
      <c r="G39" s="226"/>
    </row>
    <row r="40" spans="1:7" x14ac:dyDescent="0.25">
      <c r="A40" s="257"/>
      <c r="B40" s="265"/>
      <c r="C40" s="265"/>
      <c r="D40" s="265"/>
      <c r="E40" s="265"/>
      <c r="F40" s="265"/>
      <c r="G40" s="265"/>
    </row>
    <row r="41" spans="1:7" ht="13" x14ac:dyDescent="0.25">
      <c r="A41" s="266" t="s">
        <v>16</v>
      </c>
      <c r="B41" s="265"/>
      <c r="C41" s="265"/>
      <c r="D41" s="265"/>
      <c r="E41" s="265"/>
      <c r="F41" s="265"/>
      <c r="G41" s="265"/>
    </row>
    <row r="42" spans="1:7" x14ac:dyDescent="0.25">
      <c r="A42" s="257"/>
      <c r="B42" s="265"/>
      <c r="C42" s="265"/>
      <c r="D42" s="265"/>
      <c r="E42" s="265"/>
      <c r="F42" s="265"/>
      <c r="G42" s="265"/>
    </row>
    <row r="43" spans="1:7" ht="16.5" customHeight="1" x14ac:dyDescent="0.25">
      <c r="A43" s="267" t="s">
        <v>304</v>
      </c>
      <c r="B43" s="259">
        <v>0</v>
      </c>
      <c r="C43" s="260"/>
      <c r="D43" s="260">
        <f t="shared" ref="D43:D44" si="8">+B43</f>
        <v>0</v>
      </c>
      <c r="E43" s="259">
        <v>0</v>
      </c>
      <c r="F43" s="260"/>
      <c r="G43" s="260">
        <f t="shared" ref="G43:G44" si="9">+E43</f>
        <v>0</v>
      </c>
    </row>
    <row r="44" spans="1:7" ht="16.5" customHeight="1" x14ac:dyDescent="0.25">
      <c r="A44" s="258" t="s">
        <v>17</v>
      </c>
      <c r="B44" s="259">
        <v>0</v>
      </c>
      <c r="C44" s="260"/>
      <c r="D44" s="260">
        <f t="shared" si="8"/>
        <v>0</v>
      </c>
      <c r="E44" s="259">
        <v>0</v>
      </c>
      <c r="F44" s="260"/>
      <c r="G44" s="260">
        <f t="shared" si="9"/>
        <v>0</v>
      </c>
    </row>
    <row r="45" spans="1:7" ht="13" thickBot="1" x14ac:dyDescent="0.3">
      <c r="A45" s="268"/>
      <c r="B45" s="269"/>
      <c r="C45" s="269"/>
      <c r="D45" s="269"/>
      <c r="E45" s="269"/>
      <c r="F45" s="269"/>
      <c r="G45" s="269"/>
    </row>
    <row r="46" spans="1:7" x14ac:dyDescent="0.25">
      <c r="A46" s="270"/>
      <c r="B46" s="265"/>
      <c r="C46" s="265"/>
      <c r="D46" s="265"/>
      <c r="E46" s="265"/>
      <c r="F46" s="265"/>
      <c r="G46" s="265"/>
    </row>
    <row r="47" spans="1:7" ht="13" x14ac:dyDescent="0.25">
      <c r="A47" s="271" t="s">
        <v>18</v>
      </c>
      <c r="B47" s="272">
        <f>SUM(B27,B29,B31:B33)-SUM(B35:B38)-SUM(B43:B44)</f>
        <v>0</v>
      </c>
      <c r="C47" s="272"/>
      <c r="D47" s="272">
        <f>SUM(D27,D29,D31:D33)-SUM(D35:D38)-SUM(D43:D44)</f>
        <v>0</v>
      </c>
      <c r="E47" s="272">
        <f>SUM(E27,E29,E31:E33)-SUM(E35:E38)-SUM(E43:E44)</f>
        <v>0</v>
      </c>
      <c r="F47" s="272"/>
      <c r="G47" s="272">
        <f>SUM(G27,G29,G31:G33)-SUM(G35:G38)-SUM(G43:G44)</f>
        <v>0</v>
      </c>
    </row>
    <row r="48" spans="1:7" ht="13" thickBot="1" x14ac:dyDescent="0.3">
      <c r="A48" s="273"/>
      <c r="B48" s="274"/>
      <c r="C48" s="274"/>
      <c r="D48" s="274"/>
      <c r="E48" s="274"/>
      <c r="F48" s="274"/>
      <c r="G48" s="274"/>
    </row>
    <row r="49" spans="1:7" x14ac:dyDescent="0.25">
      <c r="A49" s="275"/>
      <c r="B49" s="276"/>
      <c r="C49" s="276"/>
      <c r="D49" s="276"/>
      <c r="E49" s="276"/>
      <c r="F49" s="276"/>
      <c r="G49" s="276"/>
    </row>
    <row r="50" spans="1:7" ht="13" x14ac:dyDescent="0.25">
      <c r="A50" s="169" t="s">
        <v>139</v>
      </c>
      <c r="B50" s="207"/>
      <c r="C50" s="207"/>
      <c r="D50" s="207"/>
      <c r="E50" s="207">
        <f>IF(E21="elektriciteit",(E27+E29+E31+E32+E33-E43-E44)-('T1'!F26+'T1'!F28+'T1'!F30+'T1'!F32+'T1'!F34-'T1'!F78-'T1'!F86),IF(E21="gas",(E27+E29+E31+E32+E33-E43-E44)-('T1'!H26+'T1'!H28+'T1'!H30+'T1'!H32+'T1'!H34-'T1'!H78-'T1'!H86),"FALSE"))</f>
        <v>0</v>
      </c>
      <c r="F50" s="207"/>
      <c r="G50" s="207"/>
    </row>
    <row r="52" spans="1:7" ht="25.4" customHeight="1" x14ac:dyDescent="0.25">
      <c r="A52" s="277"/>
      <c r="B52" s="821"/>
      <c r="C52" s="821"/>
      <c r="D52" s="821"/>
      <c r="E52" s="821"/>
      <c r="F52" s="821"/>
      <c r="G52" s="821"/>
    </row>
    <row r="53" spans="1:7" ht="10.5" customHeight="1" x14ac:dyDescent="0.25">
      <c r="A53" s="277"/>
      <c r="B53" s="489"/>
      <c r="C53" s="489"/>
      <c r="D53" s="489"/>
      <c r="E53" s="489"/>
      <c r="F53" s="489"/>
      <c r="G53" s="489"/>
    </row>
    <row r="54" spans="1:7" ht="51.65" customHeight="1" x14ac:dyDescent="0.25">
      <c r="A54" s="277"/>
      <c r="B54" s="821"/>
      <c r="C54" s="821"/>
      <c r="D54" s="821"/>
      <c r="E54" s="821"/>
      <c r="F54" s="821"/>
      <c r="G54" s="821"/>
    </row>
  </sheetData>
  <sheetProtection algorithmName="SHA-512" hashValue="uWZinkK4M6xh0jn5qwfFFOjGKSDZn9m83lSWDfe8mDQf3cFomIZeCpgTBVN5UPgzcmqofw6+JAikS5LU+3EnTQ==" saltValue="Wf+X2gBM5IahUyvUuMNHLw==" spinCount="100000" sheet="1" objects="1" scenarios="1"/>
  <mergeCells count="15">
    <mergeCell ref="A1:G1"/>
    <mergeCell ref="B52:G52"/>
    <mergeCell ref="B54:G54"/>
    <mergeCell ref="B20:D20"/>
    <mergeCell ref="B21:D21"/>
    <mergeCell ref="B19:D19"/>
    <mergeCell ref="D22:D23"/>
    <mergeCell ref="C22:C23"/>
    <mergeCell ref="B22:B23"/>
    <mergeCell ref="E19:G19"/>
    <mergeCell ref="E20:G20"/>
    <mergeCell ref="E21:G21"/>
    <mergeCell ref="E22:E23"/>
    <mergeCell ref="F22:F23"/>
    <mergeCell ref="G22:G23"/>
  </mergeCells>
  <conditionalFormatting sqref="E50">
    <cfRule type="cellIs" dxfId="63" priority="8" stopIfTrue="1" operator="equal">
      <formula>0</formula>
    </cfRule>
    <cfRule type="cellIs" dxfId="62" priority="9" stopIfTrue="1" operator="notEqual">
      <formula>0</formula>
    </cfRule>
  </conditionalFormatting>
  <conditionalFormatting sqref="A35:G35 A37:A38 F37:G38 C37:D38">
    <cfRule type="expression" dxfId="61" priority="3">
      <formula>$B$21="gas"</formula>
    </cfRule>
  </conditionalFormatting>
  <conditionalFormatting sqref="E36:E38">
    <cfRule type="expression" dxfId="60" priority="2">
      <formula>$B$21="gas"</formula>
    </cfRule>
  </conditionalFormatting>
  <conditionalFormatting sqref="B36:B38">
    <cfRule type="expression" dxfId="59" priority="1">
      <formula>$B$21="gas"</formula>
    </cfRule>
  </conditionalFormatting>
  <pageMargins left="0.70866141732283472" right="0.70866141732283472" top="0.74803149606299213" bottom="0.74803149606299213" header="0.31496062992125984" footer="0.31496062992125984"/>
  <pageSetup paperSize="8"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F3B96C16DF9D48B4CB8B8993546C0E" ma:contentTypeVersion="16" ma:contentTypeDescription="Een nieuw document maken." ma:contentTypeScope="" ma:versionID="e73aaeec9b222c3939f844b8d2ae355b">
  <xsd:schema xmlns:xsd="http://www.w3.org/2001/XMLSchema" xmlns:xs="http://www.w3.org/2001/XMLSchema" xmlns:p="http://schemas.microsoft.com/office/2006/metadata/properties" xmlns:ns2="dc27eef4-d356-41e1-bcf3-2711032fb096" xmlns:ns3="3f81be05-3666-4a6d-a1ba-3aeea25578fa" targetNamespace="http://schemas.microsoft.com/office/2006/metadata/properties" ma:root="true" ma:fieldsID="5e8b033acfd1ca8191a0b4b8ce178edf" ns2:_="" ns3:_="">
    <xsd:import namespace="dc27eef4-d356-41e1-bcf3-2711032fb096"/>
    <xsd:import namespace="3f81be05-3666-4a6d-a1ba-3aeea25578fa"/>
    <xsd:element name="properties">
      <xsd:complexType>
        <xsd:sequence>
          <xsd:element name="documentManagement">
            <xsd:complexType>
              <xsd:all>
                <xsd:element ref="ns2:DocumentCategorie" minOccurs="0"/>
                <xsd:element ref="ns2:VREGPost" minOccurs="0"/>
                <xsd:element ref="ns2:DocumentumID" minOccurs="0"/>
                <xsd:element ref="ns2:OrigineelGemaaktDoor" minOccurs="0"/>
                <xsd:element ref="ns2:OrigineelGewijzigdDoor"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7eef4-d356-41e1-bcf3-2711032fb096" elementFormDefault="qualified">
    <xsd:import namespace="http://schemas.microsoft.com/office/2006/documentManagement/types"/>
    <xsd:import namespace="http://schemas.microsoft.com/office/infopath/2007/PartnerControls"/>
    <xsd:element name="DocumentCategorie" ma:index="8" nillable="true" ma:displayName="Document categorie" ma:internalName="DocumentCategorie">
      <xsd:simpleType>
        <xsd:restriction base="dms:Choice">
          <xsd:enumeration value="Notulen DR"/>
          <xsd:enumeration value="Communicatie (brief, mail, fax)"/>
          <xsd:enumeration value="Advies"/>
          <xsd:enumeration value="Beslissing"/>
          <xsd:enumeration value="Contract"/>
          <xsd:enumeration value="Factuur"/>
          <xsd:enumeration value="Mededeling"/>
          <xsd:enumeration value="Nota"/>
          <xsd:enumeration value="Persbericht"/>
          <xsd:enumeration value="Presentatie"/>
          <xsd:enumeration value="Procedure"/>
          <xsd:enumeration value="Rapport"/>
          <xsd:enumeration value="Sjabloon"/>
          <xsd:enumeration value="Verslag"/>
          <xsd:enumeration value="Niet van toepassing"/>
          <xsd:enumeration value="Archief"/>
        </xsd:restriction>
      </xsd:simpleType>
    </xsd:element>
    <xsd:element name="VREGPost" ma:index="9" nillable="true" ma:displayName="Post" ma:internalName="VREGPost">
      <xsd:simpleType>
        <xsd:restriction base="dms:Choice">
          <xsd:enumeration value="Inkomende"/>
          <xsd:enumeration value="Uitgaande"/>
        </xsd:restriction>
      </xsd:simpleType>
    </xsd:element>
    <xsd:element name="DocumentumID" ma:index="10" nillable="true" ma:displayName="Documentum ID" ma:internalName="DocumentumID">
      <xsd:simpleType>
        <xsd:restriction base="dms:Text"/>
      </xsd:simpleType>
    </xsd:element>
    <xsd:element name="OrigineelGemaaktDoor" ma:index="11" nillable="true" ma:displayName="Origineel gemaakt door" ma:internalName="OrigineelGemaaktDoor">
      <xsd:simpleType>
        <xsd:restriction base="dms:Text"/>
      </xsd:simpleType>
    </xsd:element>
    <xsd:element name="OrigineelGewijzigdDoor" ma:index="12" nillable="true" ma:displayName="Origineel gewijzigd door" ma:internalName="OrigineelGewijzigdDoor">
      <xsd:simpleType>
        <xsd:restriction base="dms:Text"/>
      </xsd:simple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81be05-3666-4a6d-a1ba-3aeea25578f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EGPost xmlns="dc27eef4-d356-41e1-bcf3-2711032fb096" xsi:nil="true"/>
    <DocumentumID xmlns="dc27eef4-d356-41e1-bcf3-2711032fb096" xsi:nil="true"/>
    <OrigineelGemaaktDoor xmlns="dc27eef4-d356-41e1-bcf3-2711032fb096" xsi:nil="true"/>
    <OrigineelGewijzigdDoor xmlns="dc27eef4-d356-41e1-bcf3-2711032fb096" xsi:nil="true"/>
    <DocumentCategorie xmlns="dc27eef4-d356-41e1-bcf3-2711032fb096" xsi:nil="true"/>
  </documentManagement>
</p:properties>
</file>

<file path=customXml/itemProps1.xml><?xml version="1.0" encoding="utf-8"?>
<ds:datastoreItem xmlns:ds="http://schemas.openxmlformats.org/officeDocument/2006/customXml" ds:itemID="{D3339080-A44C-4681-A044-97F44094BF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7eef4-d356-41e1-bcf3-2711032fb096"/>
    <ds:schemaRef ds:uri="3f81be05-3666-4a6d-a1ba-3aeea255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BEDE54-BB5B-4579-B878-3C7E6FD71912}">
  <ds:schemaRefs>
    <ds:schemaRef ds:uri="http://schemas.microsoft.com/sharepoint/v3/contenttype/forms"/>
  </ds:schemaRefs>
</ds:datastoreItem>
</file>

<file path=customXml/itemProps3.xml><?xml version="1.0" encoding="utf-8"?>
<ds:datastoreItem xmlns:ds="http://schemas.openxmlformats.org/officeDocument/2006/customXml" ds:itemID="{41F14F58-8030-4C46-9C92-59289AAA49D6}">
  <ds:schemaRefs>
    <ds:schemaRef ds:uri="http://purl.org/dc/elements/1.1/"/>
    <ds:schemaRef ds:uri="http://schemas.microsoft.com/office/2006/metadata/properties"/>
    <ds:schemaRef ds:uri="dc27eef4-d356-41e1-bcf3-2711032fb09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f81be05-3666-4a6d-a1ba-3aeea25578f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9</vt:i4>
      </vt:variant>
    </vt:vector>
  </HeadingPairs>
  <TitlesOfParts>
    <vt:vector size="23" baseType="lpstr">
      <vt:lpstr>TITELBLAD</vt:lpstr>
      <vt:lpstr>ASSUMPTIES</vt:lpstr>
      <vt:lpstr>T1</vt:lpstr>
      <vt:lpstr>T2</vt:lpstr>
      <vt:lpstr>T3 - Overzicht</vt:lpstr>
      <vt:lpstr>T4</vt:lpstr>
      <vt:lpstr>T5A</vt:lpstr>
      <vt:lpstr>T5B</vt:lpstr>
      <vt:lpstr>T6</vt:lpstr>
      <vt:lpstr>T7</vt:lpstr>
      <vt:lpstr>T8</vt:lpstr>
      <vt:lpstr>T9</vt:lpstr>
      <vt:lpstr>T10A</vt:lpstr>
      <vt:lpstr>T10B</vt:lpstr>
      <vt:lpstr>ASSUMPTIES!_ftnref1</vt:lpstr>
      <vt:lpstr>'T2'!Afdrukbereik</vt:lpstr>
      <vt:lpstr>'T4'!Afdrukbereik</vt:lpstr>
      <vt:lpstr>T5A!Afdrukbereik</vt:lpstr>
      <vt:lpstr>T5B!Afdrukbereik</vt:lpstr>
      <vt:lpstr>'T6'!Afdrukbereik</vt:lpstr>
      <vt:lpstr>'T8'!Afdrukbereik</vt:lpstr>
      <vt:lpstr>'T9'!Afdrukbereik</vt:lpstr>
      <vt:lpstr>TITELBLAD!Afdrukbereik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Vranken</dc:creator>
  <cp:lastModifiedBy>Bert Stockman</cp:lastModifiedBy>
  <cp:lastPrinted>2014-10-07T13:33:46Z</cp:lastPrinted>
  <dcterms:created xsi:type="dcterms:W3CDTF">2010-08-23T12:30:26Z</dcterms:created>
  <dcterms:modified xsi:type="dcterms:W3CDTF">2022-06-12T19:55:05Z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0x01010041F3B96C16DF9D48B4CB8B8993546C0E</vt:lpwstr>
  </property>
</Properties>
</file>